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75" windowWidth="28800" windowHeight="14910" activeTab="1"/>
  </bookViews>
  <sheets>
    <sheet name="Samleprosjekt GL" sheetId="3" r:id="rId1"/>
    <sheet name="fastlønnsbudsjett OPPDRAG" sheetId="2" r:id="rId2"/>
    <sheet name="frikjøp OPPDRAG" sheetId="4" r:id="rId3"/>
    <sheet name="lønnstabell per mai 2014" sheetId="1" r:id="rId4"/>
  </sheets>
  <calcPr calcId="145621"/>
</workbook>
</file>

<file path=xl/calcChain.xml><?xml version="1.0" encoding="utf-8"?>
<calcChain xmlns="http://schemas.openxmlformats.org/spreadsheetml/2006/main">
  <c r="U135" i="4" l="1"/>
  <c r="W135" i="4"/>
  <c r="W136" i="4"/>
  <c r="V132" i="4"/>
  <c r="K132" i="4"/>
  <c r="L132" i="4"/>
  <c r="M132" i="4"/>
  <c r="N132" i="4"/>
  <c r="O132" i="4"/>
  <c r="P132" i="4"/>
  <c r="Q132" i="4"/>
  <c r="R132" i="4"/>
  <c r="S132" i="4"/>
  <c r="T132" i="4"/>
  <c r="U132" i="4"/>
  <c r="J132" i="4"/>
  <c r="W159" i="2"/>
  <c r="W158" i="2"/>
  <c r="J158" i="2" l="1"/>
  <c r="K158" i="2"/>
  <c r="J159" i="2"/>
  <c r="K159" i="2"/>
  <c r="J160" i="2"/>
  <c r="K160" i="2"/>
  <c r="U99" i="4" l="1"/>
  <c r="U124" i="4" s="1"/>
  <c r="T99" i="4"/>
  <c r="T124" i="4" s="1"/>
  <c r="S99" i="4"/>
  <c r="S124" i="4" s="1"/>
  <c r="R99" i="4"/>
  <c r="R124" i="4" s="1"/>
  <c r="Q99" i="4"/>
  <c r="Q124" i="4" s="1"/>
  <c r="P99" i="4"/>
  <c r="P124" i="4" s="1"/>
  <c r="O99" i="4"/>
  <c r="O124" i="4" s="1"/>
  <c r="N99" i="4"/>
  <c r="N124" i="4" s="1"/>
  <c r="M99" i="4"/>
  <c r="M124" i="4" s="1"/>
  <c r="L99" i="4"/>
  <c r="L124" i="4" s="1"/>
  <c r="K99" i="4"/>
  <c r="K124" i="4" s="1"/>
  <c r="J99" i="4"/>
  <c r="J124" i="4" s="1"/>
  <c r="V98" i="4"/>
  <c r="V97" i="4"/>
  <c r="V96" i="4"/>
  <c r="V99" i="4" s="1"/>
  <c r="U93" i="4"/>
  <c r="U122" i="4" s="1"/>
  <c r="U123" i="4" s="1"/>
  <c r="T93" i="4"/>
  <c r="T122" i="4" s="1"/>
  <c r="S93" i="4"/>
  <c r="S122" i="4" s="1"/>
  <c r="R93" i="4"/>
  <c r="R122" i="4" s="1"/>
  <c r="Q93" i="4"/>
  <c r="Q122" i="4" s="1"/>
  <c r="Q123" i="4" s="1"/>
  <c r="P93" i="4"/>
  <c r="P122" i="4" s="1"/>
  <c r="O93" i="4"/>
  <c r="O122" i="4" s="1"/>
  <c r="N93" i="4"/>
  <c r="N122" i="4" s="1"/>
  <c r="M93" i="4"/>
  <c r="M122" i="4" s="1"/>
  <c r="M123" i="4" s="1"/>
  <c r="L93" i="4"/>
  <c r="L122" i="4" s="1"/>
  <c r="K93" i="4"/>
  <c r="K122" i="4" s="1"/>
  <c r="J93" i="4"/>
  <c r="J122" i="4" s="1"/>
  <c r="V92" i="4"/>
  <c r="V91" i="4"/>
  <c r="V90" i="4"/>
  <c r="I86" i="4"/>
  <c r="U86" i="4" s="1"/>
  <c r="H86" i="4"/>
  <c r="M86" i="4" s="1"/>
  <c r="B86" i="4"/>
  <c r="J85" i="4"/>
  <c r="I85" i="4"/>
  <c r="U85" i="4" s="1"/>
  <c r="H85" i="4"/>
  <c r="L85" i="4" s="1"/>
  <c r="B85" i="4"/>
  <c r="L84" i="4"/>
  <c r="J84" i="4"/>
  <c r="I84" i="4"/>
  <c r="R84" i="4" s="1"/>
  <c r="H84" i="4"/>
  <c r="K84" i="4" s="1"/>
  <c r="B84" i="4"/>
  <c r="I83" i="4"/>
  <c r="S83" i="4" s="1"/>
  <c r="H83" i="4"/>
  <c r="J83" i="4" s="1"/>
  <c r="B83" i="4"/>
  <c r="N82" i="4"/>
  <c r="I82" i="4"/>
  <c r="U82" i="4" s="1"/>
  <c r="H82" i="4"/>
  <c r="M82" i="4" s="1"/>
  <c r="B82" i="4"/>
  <c r="K81" i="4"/>
  <c r="J81" i="4"/>
  <c r="I81" i="4"/>
  <c r="U81" i="4" s="1"/>
  <c r="H81" i="4"/>
  <c r="L81" i="4" s="1"/>
  <c r="B81" i="4"/>
  <c r="B87" i="4" s="1"/>
  <c r="I78" i="4"/>
  <c r="U78" i="4" s="1"/>
  <c r="H78" i="4"/>
  <c r="L78" i="4" s="1"/>
  <c r="B78" i="4"/>
  <c r="K77" i="4"/>
  <c r="J77" i="4"/>
  <c r="I77" i="4"/>
  <c r="S77" i="4" s="1"/>
  <c r="H77" i="4"/>
  <c r="L77" i="4" s="1"/>
  <c r="B77" i="4"/>
  <c r="I76" i="4"/>
  <c r="R76" i="4" s="1"/>
  <c r="H76" i="4"/>
  <c r="J76" i="4" s="1"/>
  <c r="B76" i="4"/>
  <c r="I75" i="4"/>
  <c r="U75" i="4" s="1"/>
  <c r="H75" i="4"/>
  <c r="M75" i="4" s="1"/>
  <c r="B75" i="4"/>
  <c r="I74" i="4"/>
  <c r="U74" i="4" s="1"/>
  <c r="H74" i="4"/>
  <c r="L74" i="4" s="1"/>
  <c r="B74" i="4"/>
  <c r="K73" i="4"/>
  <c r="J73" i="4"/>
  <c r="I73" i="4"/>
  <c r="S73" i="4" s="1"/>
  <c r="H73" i="4"/>
  <c r="L73" i="4" s="1"/>
  <c r="B73" i="4"/>
  <c r="B79" i="4" s="1"/>
  <c r="I70" i="4"/>
  <c r="U70" i="4" s="1"/>
  <c r="H70" i="4"/>
  <c r="L70" i="4" s="1"/>
  <c r="B70" i="4"/>
  <c r="I69" i="4"/>
  <c r="S69" i="4" s="1"/>
  <c r="H69" i="4"/>
  <c r="L69" i="4" s="1"/>
  <c r="B69" i="4"/>
  <c r="I68" i="4"/>
  <c r="P68" i="4" s="1"/>
  <c r="H68" i="4"/>
  <c r="M68" i="4" s="1"/>
  <c r="B68" i="4"/>
  <c r="I67" i="4"/>
  <c r="U67" i="4" s="1"/>
  <c r="H67" i="4"/>
  <c r="L67" i="4" s="1"/>
  <c r="B67" i="4"/>
  <c r="I66" i="4"/>
  <c r="U66" i="4" s="1"/>
  <c r="H66" i="4"/>
  <c r="L66" i="4" s="1"/>
  <c r="B66" i="4"/>
  <c r="K65" i="4"/>
  <c r="J65" i="4"/>
  <c r="I65" i="4"/>
  <c r="U65" i="4" s="1"/>
  <c r="H65" i="4"/>
  <c r="L65" i="4" s="1"/>
  <c r="B65" i="4"/>
  <c r="I62" i="4"/>
  <c r="U62" i="4" s="1"/>
  <c r="H62" i="4"/>
  <c r="L62" i="4" s="1"/>
  <c r="B62" i="4"/>
  <c r="K61" i="4"/>
  <c r="J61" i="4"/>
  <c r="I61" i="4"/>
  <c r="R61" i="4" s="1"/>
  <c r="H61" i="4"/>
  <c r="L61" i="4" s="1"/>
  <c r="B61" i="4"/>
  <c r="I60" i="4"/>
  <c r="R60" i="4" s="1"/>
  <c r="H60" i="4"/>
  <c r="K60" i="4" s="1"/>
  <c r="B60" i="4"/>
  <c r="L59" i="4"/>
  <c r="K59" i="4"/>
  <c r="I59" i="4"/>
  <c r="S59" i="4" s="1"/>
  <c r="H59" i="4"/>
  <c r="J59" i="4" s="1"/>
  <c r="B59" i="4"/>
  <c r="S58" i="4"/>
  <c r="I58" i="4"/>
  <c r="U58" i="4" s="1"/>
  <c r="H58" i="4"/>
  <c r="M58" i="4" s="1"/>
  <c r="B58" i="4"/>
  <c r="I57" i="4"/>
  <c r="R57" i="4" s="1"/>
  <c r="H57" i="4"/>
  <c r="L57" i="4" s="1"/>
  <c r="B57" i="4"/>
  <c r="I54" i="4"/>
  <c r="U54" i="4" s="1"/>
  <c r="H54" i="4"/>
  <c r="M54" i="4" s="1"/>
  <c r="B54" i="4"/>
  <c r="I53" i="4"/>
  <c r="R53" i="4" s="1"/>
  <c r="H53" i="4"/>
  <c r="L53" i="4" s="1"/>
  <c r="B53" i="4"/>
  <c r="I52" i="4"/>
  <c r="R52" i="4" s="1"/>
  <c r="H52" i="4"/>
  <c r="K52" i="4" s="1"/>
  <c r="B52" i="4"/>
  <c r="I51" i="4"/>
  <c r="U51" i="4" s="1"/>
  <c r="H51" i="4"/>
  <c r="J51" i="4" s="1"/>
  <c r="B51" i="4"/>
  <c r="K50" i="4"/>
  <c r="J50" i="4"/>
  <c r="I50" i="4"/>
  <c r="U50" i="4" s="1"/>
  <c r="H50" i="4"/>
  <c r="M50" i="4" s="1"/>
  <c r="B50" i="4"/>
  <c r="K49" i="4"/>
  <c r="I49" i="4"/>
  <c r="R49" i="4" s="1"/>
  <c r="H49" i="4"/>
  <c r="L49" i="4" s="1"/>
  <c r="B49" i="4"/>
  <c r="P46" i="4"/>
  <c r="O46" i="4"/>
  <c r="I46" i="4"/>
  <c r="U46" i="4" s="1"/>
  <c r="H46" i="4"/>
  <c r="M46" i="4" s="1"/>
  <c r="B46" i="4"/>
  <c r="I45" i="4"/>
  <c r="R45" i="4" s="1"/>
  <c r="H45" i="4"/>
  <c r="L45" i="4" s="1"/>
  <c r="B45" i="4"/>
  <c r="I44" i="4"/>
  <c r="R44" i="4" s="1"/>
  <c r="H44" i="4"/>
  <c r="K44" i="4" s="1"/>
  <c r="B44" i="4"/>
  <c r="I43" i="4"/>
  <c r="S43" i="4" s="1"/>
  <c r="H43" i="4"/>
  <c r="J43" i="4" s="1"/>
  <c r="B43" i="4"/>
  <c r="I42" i="4"/>
  <c r="U42" i="4" s="1"/>
  <c r="H42" i="4"/>
  <c r="M42" i="4" s="1"/>
  <c r="B42" i="4"/>
  <c r="K41" i="4"/>
  <c r="J41" i="4"/>
  <c r="I41" i="4"/>
  <c r="R41" i="4" s="1"/>
  <c r="H41" i="4"/>
  <c r="L41" i="4" s="1"/>
  <c r="B41" i="4"/>
  <c r="B47" i="4" s="1"/>
  <c r="I38" i="4"/>
  <c r="U38" i="4" s="1"/>
  <c r="H38" i="4"/>
  <c r="M38" i="4" s="1"/>
  <c r="B38" i="4"/>
  <c r="T37" i="4"/>
  <c r="S37" i="4"/>
  <c r="O37" i="4"/>
  <c r="N37" i="4"/>
  <c r="L37" i="4"/>
  <c r="I37" i="4"/>
  <c r="U37" i="4" s="1"/>
  <c r="H37" i="4"/>
  <c r="K37" i="4" s="1"/>
  <c r="B37" i="4"/>
  <c r="I36" i="4"/>
  <c r="U36" i="4" s="1"/>
  <c r="H36" i="4"/>
  <c r="L36" i="4" s="1"/>
  <c r="B36" i="4"/>
  <c r="N35" i="4"/>
  <c r="M35" i="4"/>
  <c r="I35" i="4"/>
  <c r="H35" i="4"/>
  <c r="L35" i="4" s="1"/>
  <c r="B35" i="4"/>
  <c r="I34" i="4"/>
  <c r="P34" i="4" s="1"/>
  <c r="H34" i="4"/>
  <c r="L34" i="4" s="1"/>
  <c r="B34" i="4"/>
  <c r="K33" i="4"/>
  <c r="I33" i="4"/>
  <c r="U33" i="4" s="1"/>
  <c r="H33" i="4"/>
  <c r="L33" i="4" s="1"/>
  <c r="B33" i="4"/>
  <c r="K30" i="4"/>
  <c r="I30" i="4"/>
  <c r="Q30" i="4" s="1"/>
  <c r="H30" i="4"/>
  <c r="J30" i="4" s="1"/>
  <c r="B30" i="4"/>
  <c r="I29" i="4"/>
  <c r="U29" i="4" s="1"/>
  <c r="H29" i="4"/>
  <c r="M29" i="4" s="1"/>
  <c r="B29" i="4"/>
  <c r="I28" i="4"/>
  <c r="Q28" i="4" s="1"/>
  <c r="H28" i="4"/>
  <c r="L28" i="4" s="1"/>
  <c r="B28" i="4"/>
  <c r="I27" i="4"/>
  <c r="R27" i="4" s="1"/>
  <c r="H27" i="4"/>
  <c r="K27" i="4" s="1"/>
  <c r="B27" i="4"/>
  <c r="I26" i="4"/>
  <c r="P26" i="4" s="1"/>
  <c r="H26" i="4"/>
  <c r="J26" i="4" s="1"/>
  <c r="B26" i="4"/>
  <c r="I25" i="4"/>
  <c r="U25" i="4" s="1"/>
  <c r="H25" i="4"/>
  <c r="M25" i="4" s="1"/>
  <c r="B25" i="4"/>
  <c r="I24" i="4"/>
  <c r="R24" i="4" s="1"/>
  <c r="H24" i="4"/>
  <c r="L24" i="4" s="1"/>
  <c r="B24" i="4"/>
  <c r="I23" i="4"/>
  <c r="Q23" i="4" s="1"/>
  <c r="H23" i="4"/>
  <c r="K23" i="4" s="1"/>
  <c r="B23" i="4"/>
  <c r="I22" i="4"/>
  <c r="U22" i="4" s="1"/>
  <c r="H22" i="4"/>
  <c r="J22" i="4" s="1"/>
  <c r="B22" i="4"/>
  <c r="N21" i="4"/>
  <c r="I21" i="4"/>
  <c r="U21" i="4" s="1"/>
  <c r="H21" i="4"/>
  <c r="M21" i="4" s="1"/>
  <c r="B21" i="4"/>
  <c r="K20" i="4"/>
  <c r="J20" i="4"/>
  <c r="I20" i="4"/>
  <c r="R20" i="4" s="1"/>
  <c r="H20" i="4"/>
  <c r="L20" i="4" s="1"/>
  <c r="B20" i="4"/>
  <c r="R19" i="4"/>
  <c r="I19" i="4"/>
  <c r="Q19" i="4" s="1"/>
  <c r="H19" i="4"/>
  <c r="K19" i="4" s="1"/>
  <c r="B19" i="4"/>
  <c r="K15" i="4"/>
  <c r="J15" i="4"/>
  <c r="I15" i="4"/>
  <c r="R15" i="4" s="1"/>
  <c r="H15" i="4"/>
  <c r="L15" i="4" s="1"/>
  <c r="B15" i="4"/>
  <c r="I14" i="4"/>
  <c r="R14" i="4" s="1"/>
  <c r="H14" i="4"/>
  <c r="K14" i="4" s="1"/>
  <c r="B14" i="4"/>
  <c r="I13" i="4"/>
  <c r="S13" i="4" s="1"/>
  <c r="H13" i="4"/>
  <c r="J13" i="4" s="1"/>
  <c r="B13" i="4"/>
  <c r="K12" i="4"/>
  <c r="J12" i="4"/>
  <c r="I12" i="4"/>
  <c r="U12" i="4" s="1"/>
  <c r="H12" i="4"/>
  <c r="M12" i="4" s="1"/>
  <c r="B12" i="4"/>
  <c r="K11" i="4"/>
  <c r="I11" i="4"/>
  <c r="R11" i="4" s="1"/>
  <c r="H11" i="4"/>
  <c r="L11" i="4" s="1"/>
  <c r="B11" i="4"/>
  <c r="I10" i="4"/>
  <c r="R10" i="4" s="1"/>
  <c r="H10" i="4"/>
  <c r="K10" i="4" s="1"/>
  <c r="B10" i="4"/>
  <c r="S9" i="4"/>
  <c r="I9" i="4"/>
  <c r="Q9" i="4" s="1"/>
  <c r="H9" i="4"/>
  <c r="J9" i="4" s="1"/>
  <c r="B9" i="4"/>
  <c r="K8" i="4"/>
  <c r="J8" i="4"/>
  <c r="I8" i="4"/>
  <c r="U8" i="4" s="1"/>
  <c r="H8" i="4"/>
  <c r="M8" i="4" s="1"/>
  <c r="B8" i="4"/>
  <c r="K7" i="4"/>
  <c r="I7" i="4"/>
  <c r="R7" i="4" s="1"/>
  <c r="H7" i="4"/>
  <c r="L7" i="4" s="1"/>
  <c r="B7" i="4"/>
  <c r="I6" i="4"/>
  <c r="R6" i="4" s="1"/>
  <c r="H6" i="4"/>
  <c r="K6" i="4" s="1"/>
  <c r="B6" i="4"/>
  <c r="I5" i="4"/>
  <c r="S5" i="4" s="1"/>
  <c r="H5" i="4"/>
  <c r="J5" i="4" s="1"/>
  <c r="B5" i="4"/>
  <c r="I4" i="4"/>
  <c r="M158" i="2"/>
  <c r="N158" i="2"/>
  <c r="O158" i="2"/>
  <c r="P158" i="2"/>
  <c r="Q158" i="2"/>
  <c r="R158" i="2"/>
  <c r="S158" i="2"/>
  <c r="T158" i="2"/>
  <c r="U158" i="2"/>
  <c r="L158" i="2"/>
  <c r="V158" i="2"/>
  <c r="AA87" i="2"/>
  <c r="AB6" i="2"/>
  <c r="AB7" i="2"/>
  <c r="AB8" i="2"/>
  <c r="AB9" i="2"/>
  <c r="AB10" i="2"/>
  <c r="AB11" i="2"/>
  <c r="AB12" i="2"/>
  <c r="AB13" i="2"/>
  <c r="AB14" i="2"/>
  <c r="AB15" i="2"/>
  <c r="AB19" i="2"/>
  <c r="AB87" i="2" s="1"/>
  <c r="V159" i="2" s="1"/>
  <c r="AB20" i="2"/>
  <c r="AB21" i="2"/>
  <c r="AB22" i="2"/>
  <c r="AB23" i="2"/>
  <c r="AB24" i="2"/>
  <c r="AB25" i="2"/>
  <c r="AB26" i="2"/>
  <c r="AB27" i="2"/>
  <c r="AB28" i="2"/>
  <c r="AB29" i="2"/>
  <c r="AB30" i="2"/>
  <c r="AB33" i="2"/>
  <c r="AB34" i="2"/>
  <c r="AB35" i="2"/>
  <c r="AB36" i="2"/>
  <c r="AB37" i="2"/>
  <c r="AB38" i="2"/>
  <c r="AB41" i="2"/>
  <c r="AB42" i="2"/>
  <c r="AB43" i="2"/>
  <c r="AB44" i="2"/>
  <c r="AB45" i="2"/>
  <c r="AB46" i="2"/>
  <c r="AB49" i="2"/>
  <c r="AB50" i="2"/>
  <c r="AB51" i="2"/>
  <c r="AB52" i="2"/>
  <c r="AB53" i="2"/>
  <c r="AB54" i="2"/>
  <c r="AB57" i="2"/>
  <c r="AB58" i="2"/>
  <c r="AB59" i="2"/>
  <c r="AB60" i="2"/>
  <c r="AB61" i="2"/>
  <c r="AB62" i="2"/>
  <c r="AB65" i="2"/>
  <c r="AB66" i="2"/>
  <c r="AB67" i="2"/>
  <c r="AB68" i="2"/>
  <c r="AB69" i="2"/>
  <c r="AB70" i="2"/>
  <c r="AB73" i="2"/>
  <c r="AB74" i="2"/>
  <c r="AB75" i="2"/>
  <c r="AB76" i="2"/>
  <c r="AB77" i="2"/>
  <c r="AB78" i="2"/>
  <c r="AB81" i="2"/>
  <c r="AB82" i="2"/>
  <c r="AB83" i="2"/>
  <c r="AB84" i="2"/>
  <c r="AB85" i="2"/>
  <c r="AB86" i="2"/>
  <c r="AB5" i="2"/>
  <c r="AA6" i="2"/>
  <c r="AA7" i="2"/>
  <c r="AA8" i="2"/>
  <c r="AA9" i="2"/>
  <c r="AA10" i="2"/>
  <c r="AA11" i="2"/>
  <c r="AA12" i="2"/>
  <c r="AA13" i="2"/>
  <c r="AA14" i="2"/>
  <c r="AA15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3" i="2"/>
  <c r="AA34" i="2"/>
  <c r="AA35" i="2"/>
  <c r="AA36" i="2"/>
  <c r="AA37" i="2"/>
  <c r="AA38" i="2"/>
  <c r="AA41" i="2"/>
  <c r="AA42" i="2"/>
  <c r="AA43" i="2"/>
  <c r="AA44" i="2"/>
  <c r="AA45" i="2"/>
  <c r="AA46" i="2"/>
  <c r="AA49" i="2"/>
  <c r="AA50" i="2"/>
  <c r="AA51" i="2"/>
  <c r="AA52" i="2"/>
  <c r="AA53" i="2"/>
  <c r="AA54" i="2"/>
  <c r="AA57" i="2"/>
  <c r="AA58" i="2"/>
  <c r="AA59" i="2"/>
  <c r="AA60" i="2"/>
  <c r="AA61" i="2"/>
  <c r="AA62" i="2"/>
  <c r="AA65" i="2"/>
  <c r="AA66" i="2"/>
  <c r="AA67" i="2"/>
  <c r="AA68" i="2"/>
  <c r="AA69" i="2"/>
  <c r="AA70" i="2"/>
  <c r="AA73" i="2"/>
  <c r="AA74" i="2"/>
  <c r="AA75" i="2"/>
  <c r="AA76" i="2"/>
  <c r="AA77" i="2"/>
  <c r="AA78" i="2"/>
  <c r="AA81" i="2"/>
  <c r="AA82" i="2"/>
  <c r="AA83" i="2"/>
  <c r="AA84" i="2"/>
  <c r="AA85" i="2"/>
  <c r="AA86" i="2"/>
  <c r="AA5" i="2"/>
  <c r="X87" i="2"/>
  <c r="X81" i="2"/>
  <c r="X82" i="2"/>
  <c r="X83" i="2"/>
  <c r="X84" i="2"/>
  <c r="X85" i="2"/>
  <c r="X86" i="2"/>
  <c r="N159" i="2" l="1"/>
  <c r="R159" i="2"/>
  <c r="R160" i="2" s="1"/>
  <c r="L159" i="2"/>
  <c r="L160" i="2" s="1"/>
  <c r="V160" i="2"/>
  <c r="O159" i="2"/>
  <c r="O160" i="2" s="1"/>
  <c r="S159" i="2"/>
  <c r="P159" i="2"/>
  <c r="P160" i="2" s="1"/>
  <c r="T159" i="2"/>
  <c r="T160" i="2" s="1"/>
  <c r="M159" i="2"/>
  <c r="M160" i="2" s="1"/>
  <c r="Q159" i="2"/>
  <c r="Q160" i="2" s="1"/>
  <c r="U159" i="2"/>
  <c r="U160" i="2" s="1"/>
  <c r="Q13" i="4"/>
  <c r="L5" i="4"/>
  <c r="J11" i="4"/>
  <c r="U15" i="4"/>
  <c r="S21" i="4"/>
  <c r="K24" i="4"/>
  <c r="L26" i="4"/>
  <c r="J35" i="4"/>
  <c r="R37" i="4"/>
  <c r="U45" i="4"/>
  <c r="N46" i="4"/>
  <c r="T46" i="4"/>
  <c r="J49" i="4"/>
  <c r="S51" i="4"/>
  <c r="K57" i="4"/>
  <c r="N58" i="4"/>
  <c r="R66" i="4"/>
  <c r="S67" i="4"/>
  <c r="K85" i="4"/>
  <c r="V93" i="4"/>
  <c r="B31" i="4"/>
  <c r="B39" i="4"/>
  <c r="P51" i="4"/>
  <c r="N54" i="4"/>
  <c r="N62" i="4"/>
  <c r="L9" i="4"/>
  <c r="R21" i="4"/>
  <c r="R23" i="4"/>
  <c r="J24" i="4"/>
  <c r="K26" i="4"/>
  <c r="K45" i="4"/>
  <c r="S46" i="4"/>
  <c r="Q51" i="4"/>
  <c r="S54" i="4"/>
  <c r="J57" i="4"/>
  <c r="K66" i="4"/>
  <c r="J69" i="4"/>
  <c r="R74" i="4"/>
  <c r="S82" i="4"/>
  <c r="O8" i="4"/>
  <c r="T8" i="4"/>
  <c r="O11" i="4"/>
  <c r="O12" i="4"/>
  <c r="T12" i="4"/>
  <c r="K21" i="4"/>
  <c r="P22" i="4"/>
  <c r="N25" i="4"/>
  <c r="S25" i="4"/>
  <c r="Q26" i="4"/>
  <c r="K28" i="4"/>
  <c r="N29" i="4"/>
  <c r="S29" i="4"/>
  <c r="S30" i="4"/>
  <c r="P33" i="4"/>
  <c r="M34" i="4"/>
  <c r="M36" i="4"/>
  <c r="S36" i="4"/>
  <c r="O41" i="4"/>
  <c r="P42" i="4"/>
  <c r="O49" i="4"/>
  <c r="O50" i="4"/>
  <c r="T50" i="4"/>
  <c r="M53" i="4"/>
  <c r="Q59" i="4"/>
  <c r="U60" i="4"/>
  <c r="S62" i="4"/>
  <c r="N70" i="4"/>
  <c r="S70" i="4"/>
  <c r="K74" i="4"/>
  <c r="S75" i="4"/>
  <c r="N78" i="4"/>
  <c r="S78" i="4"/>
  <c r="O81" i="4"/>
  <c r="O85" i="4"/>
  <c r="O86" i="4"/>
  <c r="T86" i="4"/>
  <c r="M7" i="4"/>
  <c r="P8" i="4"/>
  <c r="U11" i="4"/>
  <c r="P12" i="4"/>
  <c r="Q22" i="4"/>
  <c r="O25" i="4"/>
  <c r="T25" i="4"/>
  <c r="S26" i="4"/>
  <c r="M28" i="4"/>
  <c r="O29" i="4"/>
  <c r="T29" i="4"/>
  <c r="U30" i="4"/>
  <c r="R33" i="4"/>
  <c r="N36" i="4"/>
  <c r="Q41" i="4"/>
  <c r="R42" i="4"/>
  <c r="M45" i="4"/>
  <c r="U49" i="4"/>
  <c r="P50" i="4"/>
  <c r="O53" i="4"/>
  <c r="O54" i="4"/>
  <c r="T54" i="4"/>
  <c r="O58" i="4"/>
  <c r="T58" i="4"/>
  <c r="U59" i="4"/>
  <c r="P60" i="4"/>
  <c r="O62" i="4"/>
  <c r="T62" i="4"/>
  <c r="N66" i="4"/>
  <c r="S66" i="4"/>
  <c r="T67" i="4"/>
  <c r="K69" i="4"/>
  <c r="O70" i="4"/>
  <c r="T70" i="4"/>
  <c r="N74" i="4"/>
  <c r="S74" i="4"/>
  <c r="T75" i="4"/>
  <c r="O78" i="4"/>
  <c r="T78" i="4"/>
  <c r="Q81" i="4"/>
  <c r="O82" i="4"/>
  <c r="T82" i="4"/>
  <c r="Q85" i="4"/>
  <c r="P86" i="4"/>
  <c r="Q5" i="4"/>
  <c r="R8" i="4"/>
  <c r="R12" i="4"/>
  <c r="M15" i="4"/>
  <c r="T21" i="4"/>
  <c r="K22" i="4"/>
  <c r="M24" i="4"/>
  <c r="J25" i="4"/>
  <c r="P25" i="4"/>
  <c r="U26" i="4"/>
  <c r="Q27" i="4"/>
  <c r="R28" i="4"/>
  <c r="J29" i="4"/>
  <c r="P29" i="4"/>
  <c r="P30" i="4"/>
  <c r="N33" i="4"/>
  <c r="S33" i="4"/>
  <c r="J36" i="4"/>
  <c r="O36" i="4"/>
  <c r="U41" i="4"/>
  <c r="N42" i="4"/>
  <c r="S42" i="4"/>
  <c r="J44" i="4"/>
  <c r="O45" i="4"/>
  <c r="B55" i="4"/>
  <c r="R50" i="4"/>
  <c r="J53" i="4"/>
  <c r="U53" i="4"/>
  <c r="J54" i="4"/>
  <c r="P54" i="4"/>
  <c r="B63" i="4"/>
  <c r="P58" i="4"/>
  <c r="Q60" i="4"/>
  <c r="M61" i="4"/>
  <c r="J62" i="4"/>
  <c r="P62" i="4"/>
  <c r="O66" i="4"/>
  <c r="T66" i="4"/>
  <c r="O67" i="4"/>
  <c r="M69" i="4"/>
  <c r="J70" i="4"/>
  <c r="P70" i="4"/>
  <c r="O74" i="4"/>
  <c r="T74" i="4"/>
  <c r="O75" i="4"/>
  <c r="M77" i="4"/>
  <c r="J78" i="4"/>
  <c r="P78" i="4"/>
  <c r="R81" i="4"/>
  <c r="P82" i="4"/>
  <c r="R85" i="4"/>
  <c r="R86" i="4"/>
  <c r="B16" i="4"/>
  <c r="O21" i="4"/>
  <c r="S22" i="4"/>
  <c r="J7" i="4"/>
  <c r="N8" i="4"/>
  <c r="S8" i="4"/>
  <c r="M11" i="4"/>
  <c r="N12" i="4"/>
  <c r="S12" i="4"/>
  <c r="O15" i="4"/>
  <c r="M20" i="4"/>
  <c r="J21" i="4"/>
  <c r="P21" i="4"/>
  <c r="L22" i="4"/>
  <c r="K25" i="4"/>
  <c r="R25" i="4"/>
  <c r="J28" i="4"/>
  <c r="K29" i="4"/>
  <c r="K31" i="4" s="1"/>
  <c r="K103" i="4" s="1"/>
  <c r="R29" i="4"/>
  <c r="O33" i="4"/>
  <c r="T33" i="4"/>
  <c r="K36" i="4"/>
  <c r="R36" i="4"/>
  <c r="P37" i="4"/>
  <c r="M41" i="4"/>
  <c r="O42" i="4"/>
  <c r="T42" i="4"/>
  <c r="P44" i="4"/>
  <c r="J45" i="4"/>
  <c r="Q45" i="4"/>
  <c r="R46" i="4"/>
  <c r="M49" i="4"/>
  <c r="N50" i="4"/>
  <c r="S50" i="4"/>
  <c r="K53" i="4"/>
  <c r="K54" i="4"/>
  <c r="R54" i="4"/>
  <c r="M57" i="4"/>
  <c r="J58" i="4"/>
  <c r="R58" i="4"/>
  <c r="P59" i="4"/>
  <c r="K62" i="4"/>
  <c r="R62" i="4"/>
  <c r="M65" i="4"/>
  <c r="J66" i="4"/>
  <c r="P66" i="4"/>
  <c r="P67" i="4"/>
  <c r="K70" i="4"/>
  <c r="R70" i="4"/>
  <c r="M73" i="4"/>
  <c r="J74" i="4"/>
  <c r="P74" i="4"/>
  <c r="P75" i="4"/>
  <c r="K78" i="4"/>
  <c r="R78" i="4"/>
  <c r="M81" i="4"/>
  <c r="K82" i="4"/>
  <c r="R82" i="4"/>
  <c r="M85" i="4"/>
  <c r="N86" i="4"/>
  <c r="S86" i="4"/>
  <c r="S6" i="4"/>
  <c r="O6" i="4"/>
  <c r="N10" i="4"/>
  <c r="R5" i="4"/>
  <c r="N5" i="4"/>
  <c r="O5" i="4"/>
  <c r="J6" i="4"/>
  <c r="J16" i="4" s="1"/>
  <c r="J102" i="4" s="1"/>
  <c r="U6" i="4"/>
  <c r="Q7" i="4"/>
  <c r="L8" i="4"/>
  <c r="R9" i="4"/>
  <c r="N9" i="4"/>
  <c r="T9" i="4"/>
  <c r="J10" i="4"/>
  <c r="P10" i="4"/>
  <c r="R13" i="4"/>
  <c r="N13" i="4"/>
  <c r="O13" i="4"/>
  <c r="J14" i="4"/>
  <c r="U14" i="4"/>
  <c r="Q15" i="4"/>
  <c r="S19" i="4"/>
  <c r="O19" i="4"/>
  <c r="T19" i="4"/>
  <c r="O20" i="4"/>
  <c r="U20" i="4"/>
  <c r="M22" i="4"/>
  <c r="S23" i="4"/>
  <c r="O23" i="4"/>
  <c r="T23" i="4"/>
  <c r="U24" i="4"/>
  <c r="S27" i="4"/>
  <c r="O27" i="4"/>
  <c r="N27" i="4"/>
  <c r="O28" i="4"/>
  <c r="M30" i="4"/>
  <c r="K5" i="4"/>
  <c r="P5" i="4"/>
  <c r="U5" i="4"/>
  <c r="L6" i="4"/>
  <c r="Q6" i="4"/>
  <c r="K9" i="4"/>
  <c r="P9" i="4"/>
  <c r="U9" i="4"/>
  <c r="L10" i="4"/>
  <c r="Q10" i="4"/>
  <c r="K13" i="4"/>
  <c r="P13" i="4"/>
  <c r="U13" i="4"/>
  <c r="L14" i="4"/>
  <c r="Q14" i="4"/>
  <c r="J19" i="4"/>
  <c r="P19" i="4"/>
  <c r="U19" i="4"/>
  <c r="Q20" i="4"/>
  <c r="L21" i="4"/>
  <c r="R22" i="4"/>
  <c r="N22" i="4"/>
  <c r="O22" i="4"/>
  <c r="T22" i="4"/>
  <c r="J23" i="4"/>
  <c r="P23" i="4"/>
  <c r="U23" i="4"/>
  <c r="Q24" i="4"/>
  <c r="L25" i="4"/>
  <c r="R26" i="4"/>
  <c r="N26" i="4"/>
  <c r="O26" i="4"/>
  <c r="T26" i="4"/>
  <c r="J27" i="4"/>
  <c r="P27" i="4"/>
  <c r="U27" i="4"/>
  <c r="L29" i="4"/>
  <c r="R30" i="4"/>
  <c r="N30" i="4"/>
  <c r="O30" i="4"/>
  <c r="T30" i="4"/>
  <c r="K34" i="4"/>
  <c r="J34" i="4"/>
  <c r="U35" i="4"/>
  <c r="Q35" i="4"/>
  <c r="T35" i="4"/>
  <c r="P35" i="4"/>
  <c r="S35" i="4"/>
  <c r="O35" i="4"/>
  <c r="R35" i="4"/>
  <c r="M6" i="4"/>
  <c r="T7" i="4"/>
  <c r="P7" i="4"/>
  <c r="N7" i="4"/>
  <c r="S7" i="4"/>
  <c r="M10" i="4"/>
  <c r="T11" i="4"/>
  <c r="P11" i="4"/>
  <c r="N11" i="4"/>
  <c r="S11" i="4"/>
  <c r="L13" i="4"/>
  <c r="M14" i="4"/>
  <c r="T15" i="4"/>
  <c r="P15" i="4"/>
  <c r="N15" i="4"/>
  <c r="S15" i="4"/>
  <c r="L19" i="4"/>
  <c r="L23" i="4"/>
  <c r="L27" i="4"/>
  <c r="S34" i="4"/>
  <c r="O34" i="4"/>
  <c r="R34" i="4"/>
  <c r="N34" i="4"/>
  <c r="Q34" i="4"/>
  <c r="M5" i="4"/>
  <c r="T6" i="4"/>
  <c r="O7" i="4"/>
  <c r="M9" i="4"/>
  <c r="S14" i="4"/>
  <c r="O14" i="4"/>
  <c r="N14" i="4"/>
  <c r="T14" i="4"/>
  <c r="M19" i="4"/>
  <c r="T20" i="4"/>
  <c r="P20" i="4"/>
  <c r="N20" i="4"/>
  <c r="S20" i="4"/>
  <c r="M23" i="4"/>
  <c r="T24" i="4"/>
  <c r="P24" i="4"/>
  <c r="N24" i="4"/>
  <c r="S24" i="4"/>
  <c r="M27" i="4"/>
  <c r="T28" i="4"/>
  <c r="P28" i="4"/>
  <c r="N28" i="4"/>
  <c r="S28" i="4"/>
  <c r="L30" i="4"/>
  <c r="T34" i="4"/>
  <c r="N6" i="4"/>
  <c r="U7" i="4"/>
  <c r="S10" i="4"/>
  <c r="O10" i="4"/>
  <c r="T10" i="4"/>
  <c r="M13" i="4"/>
  <c r="T5" i="4"/>
  <c r="P6" i="4"/>
  <c r="O9" i="4"/>
  <c r="U10" i="4"/>
  <c r="Q11" i="4"/>
  <c r="L12" i="4"/>
  <c r="T13" i="4"/>
  <c r="P14" i="4"/>
  <c r="N19" i="4"/>
  <c r="N23" i="4"/>
  <c r="O24" i="4"/>
  <c r="M26" i="4"/>
  <c r="T27" i="4"/>
  <c r="U28" i="4"/>
  <c r="J33" i="4"/>
  <c r="M33" i="4"/>
  <c r="U34" i="4"/>
  <c r="Q8" i="4"/>
  <c r="Q12" i="4"/>
  <c r="V12" i="4" s="1"/>
  <c r="X12" i="4" s="1"/>
  <c r="Q21" i="4"/>
  <c r="Q25" i="4"/>
  <c r="Q29" i="4"/>
  <c r="Q33" i="4"/>
  <c r="K35" i="4"/>
  <c r="P36" i="4"/>
  <c r="T36" i="4"/>
  <c r="M37" i="4"/>
  <c r="Q37" i="4"/>
  <c r="J38" i="4"/>
  <c r="N38" i="4"/>
  <c r="R38" i="4"/>
  <c r="K43" i="4"/>
  <c r="P43" i="4"/>
  <c r="U43" i="4"/>
  <c r="L44" i="4"/>
  <c r="Q44" i="4"/>
  <c r="Q49" i="4"/>
  <c r="L50" i="4"/>
  <c r="R51" i="4"/>
  <c r="R55" i="4" s="1"/>
  <c r="R108" i="4" s="1"/>
  <c r="N51" i="4"/>
  <c r="O51" i="4"/>
  <c r="T51" i="4"/>
  <c r="J52" i="4"/>
  <c r="J55" i="4" s="1"/>
  <c r="J108" i="4" s="1"/>
  <c r="P52" i="4"/>
  <c r="U52" i="4"/>
  <c r="Q53" i="4"/>
  <c r="L54" i="4"/>
  <c r="O57" i="4"/>
  <c r="U57" i="4"/>
  <c r="K58" i="4"/>
  <c r="M59" i="4"/>
  <c r="S60" i="4"/>
  <c r="O60" i="4"/>
  <c r="N60" i="4"/>
  <c r="T60" i="4"/>
  <c r="O61" i="4"/>
  <c r="U61" i="4"/>
  <c r="Q65" i="4"/>
  <c r="L68" i="4"/>
  <c r="L71" i="4" s="1"/>
  <c r="L110" i="4" s="1"/>
  <c r="T68" i="4"/>
  <c r="Q36" i="4"/>
  <c r="J37" i="4"/>
  <c r="K38" i="4"/>
  <c r="K39" i="4" s="1"/>
  <c r="K104" i="4" s="1"/>
  <c r="O38" i="4"/>
  <c r="S38" i="4"/>
  <c r="T41" i="4"/>
  <c r="P41" i="4"/>
  <c r="N41" i="4"/>
  <c r="S41" i="4"/>
  <c r="J42" i="4"/>
  <c r="L43" i="4"/>
  <c r="Q43" i="4"/>
  <c r="M44" i="4"/>
  <c r="T45" i="4"/>
  <c r="P45" i="4"/>
  <c r="V45" i="4" s="1"/>
  <c r="X45" i="4" s="1"/>
  <c r="N45" i="4"/>
  <c r="S45" i="4"/>
  <c r="J46" i="4"/>
  <c r="L55" i="4"/>
  <c r="L108" i="4" s="1"/>
  <c r="K51" i="4"/>
  <c r="L52" i="4"/>
  <c r="Q52" i="4"/>
  <c r="K63" i="4"/>
  <c r="K109" i="4" s="1"/>
  <c r="Q57" i="4"/>
  <c r="L58" i="4"/>
  <c r="R59" i="4"/>
  <c r="R63" i="4" s="1"/>
  <c r="R109" i="4" s="1"/>
  <c r="N59" i="4"/>
  <c r="O59" i="4"/>
  <c r="T59" i="4"/>
  <c r="J60" i="4"/>
  <c r="Q61" i="4"/>
  <c r="B71" i="4"/>
  <c r="R65" i="4"/>
  <c r="K67" i="4"/>
  <c r="U68" i="4"/>
  <c r="L38" i="4"/>
  <c r="L39" i="4" s="1"/>
  <c r="L104" i="4" s="1"/>
  <c r="P38" i="4"/>
  <c r="T38" i="4"/>
  <c r="K42" i="4"/>
  <c r="M43" i="4"/>
  <c r="S44" i="4"/>
  <c r="O44" i="4"/>
  <c r="N44" i="4"/>
  <c r="T44" i="4"/>
  <c r="K46" i="4"/>
  <c r="T49" i="4"/>
  <c r="P49" i="4"/>
  <c r="N49" i="4"/>
  <c r="S49" i="4"/>
  <c r="L51" i="4"/>
  <c r="M52" i="4"/>
  <c r="T53" i="4"/>
  <c r="P53" i="4"/>
  <c r="N53" i="4"/>
  <c r="S53" i="4"/>
  <c r="L60" i="4"/>
  <c r="J68" i="4"/>
  <c r="K68" i="4"/>
  <c r="Q38" i="4"/>
  <c r="L42" i="4"/>
  <c r="R43" i="4"/>
  <c r="R47" i="4" s="1"/>
  <c r="R105" i="4" s="1"/>
  <c r="N43" i="4"/>
  <c r="O43" i="4"/>
  <c r="T43" i="4"/>
  <c r="U44" i="4"/>
  <c r="L46" i="4"/>
  <c r="M51" i="4"/>
  <c r="S52" i="4"/>
  <c r="O52" i="4"/>
  <c r="N52" i="4"/>
  <c r="T52" i="4"/>
  <c r="T57" i="4"/>
  <c r="P57" i="4"/>
  <c r="N57" i="4"/>
  <c r="S57" i="4"/>
  <c r="M60" i="4"/>
  <c r="T61" i="4"/>
  <c r="P61" i="4"/>
  <c r="N61" i="4"/>
  <c r="S61" i="4"/>
  <c r="S65" i="4"/>
  <c r="O65" i="4"/>
  <c r="T65" i="4"/>
  <c r="P65" i="4"/>
  <c r="N65" i="4"/>
  <c r="M67" i="4"/>
  <c r="J67" i="4"/>
  <c r="R68" i="4"/>
  <c r="N68" i="4"/>
  <c r="S68" i="4"/>
  <c r="O68" i="4"/>
  <c r="Q68" i="4"/>
  <c r="Q42" i="4"/>
  <c r="Q46" i="4"/>
  <c r="Q50" i="4"/>
  <c r="Q54" i="4"/>
  <c r="Q58" i="4"/>
  <c r="M62" i="4"/>
  <c r="Q62" i="4"/>
  <c r="M66" i="4"/>
  <c r="Q66" i="4"/>
  <c r="N67" i="4"/>
  <c r="R67" i="4"/>
  <c r="P69" i="4"/>
  <c r="T69" i="4"/>
  <c r="M70" i="4"/>
  <c r="Q70" i="4"/>
  <c r="P73" i="4"/>
  <c r="T73" i="4"/>
  <c r="M74" i="4"/>
  <c r="Q74" i="4"/>
  <c r="J75" i="4"/>
  <c r="J79" i="4" s="1"/>
  <c r="J111" i="4" s="1"/>
  <c r="N75" i="4"/>
  <c r="R75" i="4"/>
  <c r="K76" i="4"/>
  <c r="O76" i="4"/>
  <c r="S76" i="4"/>
  <c r="S79" i="4" s="1"/>
  <c r="S111" i="4" s="1"/>
  <c r="P77" i="4"/>
  <c r="T77" i="4"/>
  <c r="M78" i="4"/>
  <c r="Q78" i="4"/>
  <c r="T81" i="4"/>
  <c r="P81" i="4"/>
  <c r="N81" i="4"/>
  <c r="S81" i="4"/>
  <c r="J82" i="4"/>
  <c r="L83" i="4"/>
  <c r="Q83" i="4"/>
  <c r="M84" i="4"/>
  <c r="T85" i="4"/>
  <c r="P85" i="4"/>
  <c r="N85" i="4"/>
  <c r="S85" i="4"/>
  <c r="J86" i="4"/>
  <c r="J123" i="4"/>
  <c r="V122" i="4"/>
  <c r="N123" i="4"/>
  <c r="N126" i="4" s="1"/>
  <c r="R123" i="4"/>
  <c r="J125" i="4"/>
  <c r="V124" i="4"/>
  <c r="N125" i="4"/>
  <c r="R125" i="4"/>
  <c r="R126" i="4" s="1"/>
  <c r="Q69" i="4"/>
  <c r="U69" i="4"/>
  <c r="Q73" i="4"/>
  <c r="U73" i="4"/>
  <c r="K75" i="4"/>
  <c r="K79" i="4" s="1"/>
  <c r="K111" i="4" s="1"/>
  <c r="L76" i="4"/>
  <c r="P76" i="4"/>
  <c r="T76" i="4"/>
  <c r="Q77" i="4"/>
  <c r="U77" i="4"/>
  <c r="M83" i="4"/>
  <c r="S84" i="4"/>
  <c r="O84" i="4"/>
  <c r="N84" i="4"/>
  <c r="T84" i="4"/>
  <c r="K86" i="4"/>
  <c r="K123" i="4"/>
  <c r="O123" i="4"/>
  <c r="S123" i="4"/>
  <c r="K125" i="4"/>
  <c r="O125" i="4"/>
  <c r="S125" i="4"/>
  <c r="N69" i="4"/>
  <c r="R69" i="4"/>
  <c r="N73" i="4"/>
  <c r="R73" i="4"/>
  <c r="R79" i="4" s="1"/>
  <c r="R111" i="4" s="1"/>
  <c r="L75" i="4"/>
  <c r="L79" i="4" s="1"/>
  <c r="L111" i="4" s="1"/>
  <c r="M76" i="4"/>
  <c r="Q76" i="4"/>
  <c r="U76" i="4"/>
  <c r="N77" i="4"/>
  <c r="R77" i="4"/>
  <c r="L82" i="4"/>
  <c r="L87" i="4" s="1"/>
  <c r="L112" i="4" s="1"/>
  <c r="R83" i="4"/>
  <c r="R87" i="4" s="1"/>
  <c r="R112" i="4" s="1"/>
  <c r="N83" i="4"/>
  <c r="O83" i="4"/>
  <c r="T83" i="4"/>
  <c r="P84" i="4"/>
  <c r="U84" i="4"/>
  <c r="L86" i="4"/>
  <c r="L123" i="4"/>
  <c r="P123" i="4"/>
  <c r="T123" i="4"/>
  <c r="T126" i="4" s="1"/>
  <c r="L125" i="4"/>
  <c r="P125" i="4"/>
  <c r="T125" i="4"/>
  <c r="Q67" i="4"/>
  <c r="O69" i="4"/>
  <c r="O73" i="4"/>
  <c r="Q75" i="4"/>
  <c r="N76" i="4"/>
  <c r="O77" i="4"/>
  <c r="K83" i="4"/>
  <c r="P83" i="4"/>
  <c r="U83" i="4"/>
  <c r="Q84" i="4"/>
  <c r="Q125" i="4"/>
  <c r="Q126" i="4" s="1"/>
  <c r="Q82" i="4"/>
  <c r="Q86" i="4"/>
  <c r="U125" i="4"/>
  <c r="U126" i="4" s="1"/>
  <c r="M125" i="4"/>
  <c r="S160" i="2"/>
  <c r="N160" i="2"/>
  <c r="X6" i="2"/>
  <c r="X7" i="2"/>
  <c r="X8" i="2"/>
  <c r="X9" i="2"/>
  <c r="X10" i="2"/>
  <c r="X11" i="2"/>
  <c r="X12" i="2"/>
  <c r="X13" i="2"/>
  <c r="X14" i="2"/>
  <c r="X15" i="2"/>
  <c r="X19" i="2"/>
  <c r="X20" i="2"/>
  <c r="X21" i="2"/>
  <c r="X22" i="2"/>
  <c r="X23" i="2"/>
  <c r="X24" i="2"/>
  <c r="X25" i="2"/>
  <c r="X26" i="2"/>
  <c r="X27" i="2"/>
  <c r="X28" i="2"/>
  <c r="X29" i="2"/>
  <c r="X30" i="2"/>
  <c r="X33" i="2"/>
  <c r="X34" i="2"/>
  <c r="X35" i="2"/>
  <c r="X36" i="2"/>
  <c r="X37" i="2"/>
  <c r="X38" i="2"/>
  <c r="X41" i="2"/>
  <c r="X42" i="2"/>
  <c r="X43" i="2"/>
  <c r="X44" i="2"/>
  <c r="X45" i="2"/>
  <c r="X46" i="2"/>
  <c r="X49" i="2"/>
  <c r="X50" i="2"/>
  <c r="X51" i="2"/>
  <c r="X52" i="2"/>
  <c r="X53" i="2"/>
  <c r="X54" i="2"/>
  <c r="X57" i="2"/>
  <c r="X58" i="2"/>
  <c r="X59" i="2"/>
  <c r="X60" i="2"/>
  <c r="X61" i="2"/>
  <c r="X62" i="2"/>
  <c r="X65" i="2"/>
  <c r="X66" i="2"/>
  <c r="X67" i="2"/>
  <c r="X68" i="2"/>
  <c r="X69" i="2"/>
  <c r="X70" i="2"/>
  <c r="X73" i="2"/>
  <c r="X74" i="2"/>
  <c r="X75" i="2"/>
  <c r="X76" i="2"/>
  <c r="X77" i="2"/>
  <c r="X78" i="2"/>
  <c r="X5" i="2"/>
  <c r="V156" i="2"/>
  <c r="V133" i="2"/>
  <c r="V134" i="2"/>
  <c r="V135" i="2"/>
  <c r="V136" i="2"/>
  <c r="V138" i="2"/>
  <c r="V139" i="2"/>
  <c r="V140" i="2"/>
  <c r="V141" i="2"/>
  <c r="V142" i="2"/>
  <c r="V143" i="2"/>
  <c r="V145" i="2"/>
  <c r="V146" i="2"/>
  <c r="V147" i="2"/>
  <c r="V148" i="2"/>
  <c r="V149" i="2"/>
  <c r="V151" i="2"/>
  <c r="V152" i="2"/>
  <c r="V153" i="2"/>
  <c r="V154" i="2"/>
  <c r="V155" i="2"/>
  <c r="V132" i="2"/>
  <c r="K132" i="2"/>
  <c r="L132" i="2"/>
  <c r="M132" i="2"/>
  <c r="N132" i="2"/>
  <c r="O132" i="2"/>
  <c r="P132" i="2"/>
  <c r="Q132" i="2"/>
  <c r="R132" i="2"/>
  <c r="S132" i="2"/>
  <c r="T132" i="2"/>
  <c r="U132" i="2"/>
  <c r="K133" i="2"/>
  <c r="L133" i="2"/>
  <c r="M133" i="2"/>
  <c r="N133" i="2"/>
  <c r="O133" i="2"/>
  <c r="P133" i="2"/>
  <c r="Q133" i="2"/>
  <c r="R133" i="2"/>
  <c r="S133" i="2"/>
  <c r="T133" i="2"/>
  <c r="U133" i="2"/>
  <c r="K134" i="2"/>
  <c r="L134" i="2"/>
  <c r="M134" i="2"/>
  <c r="N134" i="2"/>
  <c r="O134" i="2"/>
  <c r="P134" i="2"/>
  <c r="Q134" i="2"/>
  <c r="R134" i="2"/>
  <c r="S134" i="2"/>
  <c r="T134" i="2"/>
  <c r="U134" i="2"/>
  <c r="K135" i="2"/>
  <c r="L135" i="2"/>
  <c r="M135" i="2"/>
  <c r="N135" i="2"/>
  <c r="O135" i="2"/>
  <c r="P135" i="2"/>
  <c r="Q135" i="2"/>
  <c r="R135" i="2"/>
  <c r="S135" i="2"/>
  <c r="T135" i="2"/>
  <c r="U135" i="2"/>
  <c r="K136" i="2"/>
  <c r="L136" i="2"/>
  <c r="M136" i="2"/>
  <c r="N136" i="2"/>
  <c r="O136" i="2"/>
  <c r="P136" i="2"/>
  <c r="Q136" i="2"/>
  <c r="R136" i="2"/>
  <c r="S136" i="2"/>
  <c r="T136" i="2"/>
  <c r="U136" i="2"/>
  <c r="K138" i="2"/>
  <c r="L138" i="2"/>
  <c r="M138" i="2"/>
  <c r="N138" i="2"/>
  <c r="O138" i="2"/>
  <c r="P138" i="2"/>
  <c r="Q138" i="2"/>
  <c r="R138" i="2"/>
  <c r="S138" i="2"/>
  <c r="T138" i="2"/>
  <c r="U138" i="2"/>
  <c r="K139" i="2"/>
  <c r="L139" i="2"/>
  <c r="M139" i="2"/>
  <c r="N139" i="2"/>
  <c r="O139" i="2"/>
  <c r="P139" i="2"/>
  <c r="Q139" i="2"/>
  <c r="R139" i="2"/>
  <c r="S139" i="2"/>
  <c r="T139" i="2"/>
  <c r="U139" i="2"/>
  <c r="K140" i="2"/>
  <c r="L140" i="2"/>
  <c r="M140" i="2"/>
  <c r="N140" i="2"/>
  <c r="O140" i="2"/>
  <c r="P140" i="2"/>
  <c r="Q140" i="2"/>
  <c r="R140" i="2"/>
  <c r="S140" i="2"/>
  <c r="T140" i="2"/>
  <c r="U140" i="2"/>
  <c r="K141" i="2"/>
  <c r="K156" i="2" s="1"/>
  <c r="L141" i="2"/>
  <c r="M141" i="2"/>
  <c r="N141" i="2"/>
  <c r="O141" i="2"/>
  <c r="P141" i="2"/>
  <c r="Q141" i="2"/>
  <c r="R141" i="2"/>
  <c r="S141" i="2"/>
  <c r="T141" i="2"/>
  <c r="U141" i="2"/>
  <c r="K142" i="2"/>
  <c r="L142" i="2"/>
  <c r="M142" i="2"/>
  <c r="N142" i="2"/>
  <c r="O142" i="2"/>
  <c r="P142" i="2"/>
  <c r="Q142" i="2"/>
  <c r="R142" i="2"/>
  <c r="S142" i="2"/>
  <c r="T142" i="2"/>
  <c r="U142" i="2"/>
  <c r="K143" i="2"/>
  <c r="L143" i="2"/>
  <c r="M143" i="2"/>
  <c r="N143" i="2"/>
  <c r="O143" i="2"/>
  <c r="O156" i="2" s="1"/>
  <c r="P143" i="2"/>
  <c r="Q143" i="2"/>
  <c r="R143" i="2"/>
  <c r="S143" i="2"/>
  <c r="S156" i="2" s="1"/>
  <c r="T143" i="2"/>
  <c r="U143" i="2"/>
  <c r="K145" i="2"/>
  <c r="L145" i="2"/>
  <c r="M145" i="2"/>
  <c r="N145" i="2"/>
  <c r="O145" i="2"/>
  <c r="P145" i="2"/>
  <c r="Q145" i="2"/>
  <c r="R145" i="2"/>
  <c r="S145" i="2"/>
  <c r="T145" i="2"/>
  <c r="U145" i="2"/>
  <c r="K146" i="2"/>
  <c r="L146" i="2"/>
  <c r="M146" i="2"/>
  <c r="N146" i="2"/>
  <c r="O146" i="2"/>
  <c r="P146" i="2"/>
  <c r="Q146" i="2"/>
  <c r="R146" i="2"/>
  <c r="S146" i="2"/>
  <c r="T146" i="2"/>
  <c r="U146" i="2"/>
  <c r="K147" i="2"/>
  <c r="L147" i="2"/>
  <c r="M147" i="2"/>
  <c r="N147" i="2"/>
  <c r="O147" i="2"/>
  <c r="P147" i="2"/>
  <c r="Q147" i="2"/>
  <c r="R147" i="2"/>
  <c r="S147" i="2"/>
  <c r="T147" i="2"/>
  <c r="U147" i="2"/>
  <c r="K148" i="2"/>
  <c r="L148" i="2"/>
  <c r="M148" i="2"/>
  <c r="N148" i="2"/>
  <c r="O148" i="2"/>
  <c r="P148" i="2"/>
  <c r="Q148" i="2"/>
  <c r="R148" i="2"/>
  <c r="S148" i="2"/>
  <c r="T148" i="2"/>
  <c r="U148" i="2"/>
  <c r="K149" i="2"/>
  <c r="L149" i="2"/>
  <c r="M149" i="2"/>
  <c r="N149" i="2"/>
  <c r="O149" i="2"/>
  <c r="P149" i="2"/>
  <c r="Q149" i="2"/>
  <c r="R149" i="2"/>
  <c r="S149" i="2"/>
  <c r="T149" i="2"/>
  <c r="U149" i="2"/>
  <c r="K151" i="2"/>
  <c r="L151" i="2"/>
  <c r="M151" i="2"/>
  <c r="N151" i="2"/>
  <c r="O151" i="2"/>
  <c r="P151" i="2"/>
  <c r="Q151" i="2"/>
  <c r="R151" i="2"/>
  <c r="S151" i="2"/>
  <c r="T151" i="2"/>
  <c r="U151" i="2"/>
  <c r="K152" i="2"/>
  <c r="L152" i="2"/>
  <c r="M152" i="2"/>
  <c r="N152" i="2"/>
  <c r="O152" i="2"/>
  <c r="P152" i="2"/>
  <c r="Q152" i="2"/>
  <c r="R152" i="2"/>
  <c r="S152" i="2"/>
  <c r="T152" i="2"/>
  <c r="U152" i="2"/>
  <c r="K153" i="2"/>
  <c r="L153" i="2"/>
  <c r="M153" i="2"/>
  <c r="N153" i="2"/>
  <c r="O153" i="2"/>
  <c r="P153" i="2"/>
  <c r="Q153" i="2"/>
  <c r="R153" i="2"/>
  <c r="S153" i="2"/>
  <c r="T153" i="2"/>
  <c r="U153" i="2"/>
  <c r="K154" i="2"/>
  <c r="L154" i="2"/>
  <c r="M154" i="2"/>
  <c r="N154" i="2"/>
  <c r="O154" i="2"/>
  <c r="P154" i="2"/>
  <c r="Q154" i="2"/>
  <c r="R154" i="2"/>
  <c r="S154" i="2"/>
  <c r="T154" i="2"/>
  <c r="U154" i="2"/>
  <c r="K155" i="2"/>
  <c r="L155" i="2"/>
  <c r="M155" i="2"/>
  <c r="N155" i="2"/>
  <c r="O155" i="2"/>
  <c r="P155" i="2"/>
  <c r="Q155" i="2"/>
  <c r="R155" i="2"/>
  <c r="S155" i="2"/>
  <c r="T155" i="2"/>
  <c r="U155" i="2"/>
  <c r="L156" i="2"/>
  <c r="M156" i="2"/>
  <c r="N156" i="2"/>
  <c r="P156" i="2"/>
  <c r="Q156" i="2"/>
  <c r="R156" i="2"/>
  <c r="T156" i="2"/>
  <c r="U156" i="2"/>
  <c r="J156" i="2"/>
  <c r="J152" i="2"/>
  <c r="J153" i="2"/>
  <c r="J154" i="2"/>
  <c r="J155" i="2"/>
  <c r="J151" i="2"/>
  <c r="J133" i="2"/>
  <c r="J134" i="2"/>
  <c r="J135" i="2"/>
  <c r="J136" i="2"/>
  <c r="J138" i="2"/>
  <c r="J139" i="2"/>
  <c r="J140" i="2"/>
  <c r="J141" i="2"/>
  <c r="J142" i="2"/>
  <c r="J143" i="2"/>
  <c r="J145" i="2"/>
  <c r="J146" i="2"/>
  <c r="J147" i="2"/>
  <c r="J148" i="2"/>
  <c r="J149" i="2"/>
  <c r="J132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I20" i="2"/>
  <c r="I6" i="2"/>
  <c r="E58" i="1"/>
  <c r="E59" i="1"/>
  <c r="E60" i="1"/>
  <c r="E61" i="1"/>
  <c r="E62" i="1"/>
  <c r="E63" i="1"/>
  <c r="E64" i="1"/>
  <c r="E65" i="1"/>
  <c r="E66" i="1"/>
  <c r="E67" i="1"/>
  <c r="E68" i="1"/>
  <c r="I74" i="2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J126" i="2"/>
  <c r="T115" i="2"/>
  <c r="U126" i="2"/>
  <c r="T126" i="2"/>
  <c r="S126" i="2"/>
  <c r="R126" i="2"/>
  <c r="Q126" i="2"/>
  <c r="P126" i="2"/>
  <c r="O126" i="2"/>
  <c r="N126" i="2"/>
  <c r="M126" i="2"/>
  <c r="L126" i="2"/>
  <c r="H86" i="2"/>
  <c r="L86" i="2"/>
  <c r="H85" i="2"/>
  <c r="H84" i="2"/>
  <c r="K84" i="2"/>
  <c r="H83" i="2"/>
  <c r="L83" i="2"/>
  <c r="H82" i="2"/>
  <c r="H81" i="2"/>
  <c r="H78" i="2"/>
  <c r="L78" i="2"/>
  <c r="H77" i="2"/>
  <c r="H76" i="2"/>
  <c r="H75" i="2"/>
  <c r="H74" i="2"/>
  <c r="L74" i="2"/>
  <c r="H73" i="2"/>
  <c r="H70" i="2"/>
  <c r="L70" i="2"/>
  <c r="H69" i="2"/>
  <c r="H68" i="2"/>
  <c r="L68" i="2"/>
  <c r="H67" i="2"/>
  <c r="M67" i="2"/>
  <c r="H66" i="2"/>
  <c r="L66" i="2"/>
  <c r="H65" i="2"/>
  <c r="M65" i="2"/>
  <c r="H62" i="2"/>
  <c r="H61" i="2"/>
  <c r="M61" i="2"/>
  <c r="H60" i="2"/>
  <c r="L60" i="2"/>
  <c r="H59" i="2"/>
  <c r="K59" i="2"/>
  <c r="H58" i="2"/>
  <c r="H57" i="2"/>
  <c r="L57" i="2"/>
  <c r="H54" i="2"/>
  <c r="L54" i="2"/>
  <c r="H53" i="2"/>
  <c r="H52" i="2"/>
  <c r="H51" i="2"/>
  <c r="K51" i="2"/>
  <c r="H50" i="2"/>
  <c r="L50" i="2"/>
  <c r="M50" i="2"/>
  <c r="H49" i="2"/>
  <c r="H46" i="2"/>
  <c r="J46" i="2"/>
  <c r="H45" i="2"/>
  <c r="J45" i="2"/>
  <c r="H44" i="2"/>
  <c r="H43" i="2"/>
  <c r="H42" i="2"/>
  <c r="K42" i="2"/>
  <c r="H41" i="2"/>
  <c r="H38" i="2"/>
  <c r="J38" i="2"/>
  <c r="H37" i="2"/>
  <c r="J37" i="2"/>
  <c r="H36" i="2"/>
  <c r="H35" i="2"/>
  <c r="H34" i="2"/>
  <c r="H33" i="2"/>
  <c r="J33" i="2"/>
  <c r="H30" i="2"/>
  <c r="H29" i="2"/>
  <c r="H28" i="2"/>
  <c r="L28" i="2"/>
  <c r="H27" i="2"/>
  <c r="H26" i="2"/>
  <c r="M26" i="2"/>
  <c r="H25" i="2"/>
  <c r="K25" i="2"/>
  <c r="H24" i="2"/>
  <c r="H23" i="2"/>
  <c r="K23" i="2"/>
  <c r="H22" i="2"/>
  <c r="H21" i="2"/>
  <c r="H20" i="2"/>
  <c r="M20" i="2"/>
  <c r="H19" i="2"/>
  <c r="H15" i="2"/>
  <c r="H14" i="2"/>
  <c r="H13" i="2"/>
  <c r="H12" i="2"/>
  <c r="H11" i="2"/>
  <c r="H10" i="2"/>
  <c r="H9" i="2"/>
  <c r="M9" i="2"/>
  <c r="H8" i="2"/>
  <c r="H7" i="2"/>
  <c r="L7" i="2"/>
  <c r="H6" i="2"/>
  <c r="H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L51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3" i="2"/>
  <c r="J28" i="2"/>
  <c r="K14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23" i="2"/>
  <c r="K93" i="2"/>
  <c r="K122" i="2"/>
  <c r="L93" i="2"/>
  <c r="L122" i="2"/>
  <c r="L123" i="2"/>
  <c r="M93" i="2"/>
  <c r="M122" i="2"/>
  <c r="M123" i="2"/>
  <c r="N93" i="2"/>
  <c r="N122" i="2"/>
  <c r="N123" i="2"/>
  <c r="O93" i="2"/>
  <c r="O122" i="2"/>
  <c r="O123" i="2"/>
  <c r="P93" i="2"/>
  <c r="P122" i="2"/>
  <c r="P123" i="2"/>
  <c r="Q93" i="2"/>
  <c r="R93" i="2"/>
  <c r="R122" i="2"/>
  <c r="R123" i="2"/>
  <c r="S93" i="2"/>
  <c r="S122" i="2"/>
  <c r="S123" i="2"/>
  <c r="T93" i="2"/>
  <c r="U93" i="2"/>
  <c r="U122" i="2"/>
  <c r="U123" i="2"/>
  <c r="V96" i="2"/>
  <c r="V99" i="2"/>
  <c r="V97" i="2"/>
  <c r="V98" i="2"/>
  <c r="J99" i="2"/>
  <c r="J124" i="2"/>
  <c r="K99" i="2"/>
  <c r="K124" i="2"/>
  <c r="L99" i="2"/>
  <c r="L124" i="2"/>
  <c r="M99" i="2"/>
  <c r="M124" i="2"/>
  <c r="N99" i="2"/>
  <c r="N124" i="2"/>
  <c r="N125" i="2"/>
  <c r="O99" i="2"/>
  <c r="O124" i="2"/>
  <c r="P99" i="2"/>
  <c r="P124" i="2"/>
  <c r="Q99" i="2"/>
  <c r="Q124" i="2"/>
  <c r="R99" i="2"/>
  <c r="R124" i="2"/>
  <c r="S99" i="2"/>
  <c r="S124" i="2"/>
  <c r="T99" i="2"/>
  <c r="T124" i="2"/>
  <c r="U99" i="2"/>
  <c r="U124" i="2"/>
  <c r="Q122" i="2"/>
  <c r="Q123" i="2"/>
  <c r="T122" i="2"/>
  <c r="T123" i="2"/>
  <c r="E2" i="1"/>
  <c r="K81" i="2"/>
  <c r="K70" i="2"/>
  <c r="M14" i="2"/>
  <c r="J14" i="2"/>
  <c r="L14" i="2"/>
  <c r="J10" i="2"/>
  <c r="L10" i="2"/>
  <c r="J12" i="2"/>
  <c r="M125" i="2"/>
  <c r="S125" i="2"/>
  <c r="L125" i="2"/>
  <c r="L23" i="2"/>
  <c r="M74" i="2"/>
  <c r="K74" i="2"/>
  <c r="M23" i="2"/>
  <c r="M59" i="2"/>
  <c r="M51" i="2"/>
  <c r="J50" i="2"/>
  <c r="J51" i="2"/>
  <c r="J85" i="2"/>
  <c r="M81" i="2"/>
  <c r="J81" i="2"/>
  <c r="M70" i="2"/>
  <c r="J70" i="2"/>
  <c r="K21" i="2"/>
  <c r="J29" i="2"/>
  <c r="J25" i="2"/>
  <c r="L67" i="2"/>
  <c r="K65" i="2"/>
  <c r="J67" i="2"/>
  <c r="K37" i="2"/>
  <c r="M37" i="2"/>
  <c r="L37" i="2"/>
  <c r="V93" i="2"/>
  <c r="B63" i="2"/>
  <c r="K34" i="2"/>
  <c r="B47" i="2"/>
  <c r="J20" i="2"/>
  <c r="B79" i="2"/>
  <c r="K33" i="2"/>
  <c r="U125" i="2"/>
  <c r="L65" i="2"/>
  <c r="K67" i="2"/>
  <c r="B71" i="2"/>
  <c r="B16" i="2"/>
  <c r="M54" i="2"/>
  <c r="K54" i="2"/>
  <c r="K58" i="2"/>
  <c r="J58" i="2"/>
  <c r="K60" i="2"/>
  <c r="J84" i="2"/>
  <c r="B39" i="2"/>
  <c r="B55" i="2"/>
  <c r="B87" i="2"/>
  <c r="V122" i="2"/>
  <c r="K123" i="2"/>
  <c r="V123" i="2"/>
  <c r="M68" i="2"/>
  <c r="L85" i="2"/>
  <c r="M85" i="2"/>
  <c r="K85" i="2"/>
  <c r="V124" i="2"/>
  <c r="T125" i="2"/>
  <c r="R125" i="2"/>
  <c r="O125" i="2"/>
  <c r="K125" i="2"/>
  <c r="Q125" i="2"/>
  <c r="J125" i="2"/>
  <c r="B31" i="2"/>
  <c r="K78" i="2"/>
  <c r="P125" i="2"/>
  <c r="K5" i="2"/>
  <c r="M7" i="2"/>
  <c r="J7" i="2"/>
  <c r="M15" i="2"/>
  <c r="J15" i="2"/>
  <c r="J26" i="2"/>
  <c r="L26" i="2"/>
  <c r="K28" i="2"/>
  <c r="M28" i="2"/>
  <c r="L43" i="2"/>
  <c r="J43" i="2"/>
  <c r="K7" i="2"/>
  <c r="M75" i="2"/>
  <c r="L75" i="2"/>
  <c r="J75" i="2"/>
  <c r="K75" i="2"/>
  <c r="K126" i="2"/>
  <c r="V125" i="2"/>
  <c r="B127" i="2"/>
  <c r="R115" i="2"/>
  <c r="R127" i="2"/>
  <c r="V126" i="2"/>
  <c r="J115" i="2"/>
  <c r="P115" i="2"/>
  <c r="L115" i="2"/>
  <c r="O115" i="2"/>
  <c r="O116" i="2"/>
  <c r="U115" i="2"/>
  <c r="N115" i="2"/>
  <c r="K115" i="2"/>
  <c r="K116" i="2"/>
  <c r="S115" i="2"/>
  <c r="S116" i="2"/>
  <c r="M115" i="2"/>
  <c r="Q115" i="2"/>
  <c r="L61" i="2"/>
  <c r="K43" i="2"/>
  <c r="M43" i="2"/>
  <c r="L45" i="2"/>
  <c r="M19" i="2"/>
  <c r="K49" i="2"/>
  <c r="J54" i="2"/>
  <c r="J77" i="2"/>
  <c r="I42" i="2"/>
  <c r="P42" i="2"/>
  <c r="I27" i="2"/>
  <c r="I5" i="2"/>
  <c r="I83" i="2"/>
  <c r="I52" i="2"/>
  <c r="U52" i="2"/>
  <c r="I35" i="2"/>
  <c r="I57" i="2"/>
  <c r="O57" i="2"/>
  <c r="I19" i="2"/>
  <c r="O74" i="2"/>
  <c r="U19" i="2"/>
  <c r="R83" i="2"/>
  <c r="N42" i="2"/>
  <c r="N5" i="2"/>
  <c r="P27" i="2"/>
  <c r="T35" i="2"/>
  <c r="O35" i="2"/>
  <c r="S35" i="2"/>
  <c r="L11" i="2"/>
  <c r="K11" i="2"/>
  <c r="J11" i="2"/>
  <c r="M11" i="2"/>
  <c r="K30" i="2"/>
  <c r="M30" i="2"/>
  <c r="J42" i="2"/>
  <c r="M42" i="2"/>
  <c r="M46" i="2"/>
  <c r="J52" i="2"/>
  <c r="M52" i="2"/>
  <c r="L52" i="2"/>
  <c r="K52" i="2"/>
  <c r="J57" i="2"/>
  <c r="I14" i="2"/>
  <c r="I86" i="2"/>
  <c r="I9" i="2"/>
  <c r="N9" i="2"/>
  <c r="I68" i="2"/>
  <c r="I49" i="2"/>
  <c r="P49" i="2"/>
  <c r="I22" i="2"/>
  <c r="T22" i="2"/>
  <c r="I53" i="2"/>
  <c r="U53" i="2"/>
  <c r="I26" i="2"/>
  <c r="T26" i="2"/>
  <c r="I33" i="2"/>
  <c r="N33" i="2"/>
  <c r="I51" i="2"/>
  <c r="N51" i="2"/>
  <c r="I12" i="2"/>
  <c r="I43" i="2"/>
  <c r="S43" i="2"/>
  <c r="I70" i="2"/>
  <c r="I77" i="2"/>
  <c r="Q77" i="2"/>
  <c r="I67" i="2"/>
  <c r="Q67" i="2"/>
  <c r="I8" i="2"/>
  <c r="N8" i="2"/>
  <c r="I46" i="2"/>
  <c r="R46" i="2"/>
  <c r="I23" i="2"/>
  <c r="Q23" i="2"/>
  <c r="I45" i="2"/>
  <c r="R45" i="2"/>
  <c r="I76" i="2"/>
  <c r="I54" i="2"/>
  <c r="N54" i="2"/>
  <c r="I36" i="2"/>
  <c r="O27" i="2"/>
  <c r="N27" i="2"/>
  <c r="T19" i="2"/>
  <c r="U83" i="2"/>
  <c r="K22" i="2"/>
  <c r="L62" i="2"/>
  <c r="M62" i="2"/>
  <c r="M78" i="2"/>
  <c r="J78" i="2"/>
  <c r="L84" i="2"/>
  <c r="J13" i="2"/>
  <c r="L19" i="2"/>
  <c r="L20" i="2"/>
  <c r="J60" i="2"/>
  <c r="M60" i="2"/>
  <c r="R53" i="2"/>
  <c r="T53" i="2"/>
  <c r="N53" i="2"/>
  <c r="R9" i="2"/>
  <c r="N14" i="2"/>
  <c r="R14" i="2"/>
  <c r="P14" i="2"/>
  <c r="P54" i="2"/>
  <c r="R54" i="2"/>
  <c r="O45" i="2"/>
  <c r="Q46" i="2"/>
  <c r="R43" i="2"/>
  <c r="O43" i="2"/>
  <c r="Q43" i="2"/>
  <c r="U43" i="2"/>
  <c r="U51" i="2"/>
  <c r="R51" i="2"/>
  <c r="Q51" i="2"/>
  <c r="O53" i="2"/>
  <c r="U49" i="2"/>
  <c r="T49" i="2"/>
  <c r="P23" i="2"/>
  <c r="U23" i="2"/>
  <c r="T23" i="2"/>
  <c r="U8" i="2"/>
  <c r="T8" i="2"/>
  <c r="Q8" i="2"/>
  <c r="P8" i="2"/>
  <c r="R8" i="2"/>
  <c r="O8" i="2"/>
  <c r="U77" i="2"/>
  <c r="T77" i="2"/>
  <c r="O33" i="2"/>
  <c r="S33" i="2"/>
  <c r="P33" i="2"/>
  <c r="Q33" i="2"/>
  <c r="T5" i="2"/>
  <c r="Q5" i="2"/>
  <c r="P5" i="2"/>
  <c r="P77" i="2"/>
  <c r="O77" i="2"/>
  <c r="N49" i="2"/>
  <c r="S49" i="2"/>
  <c r="T46" i="2"/>
  <c r="P52" i="2"/>
  <c r="U57" i="2"/>
  <c r="N57" i="2"/>
  <c r="O5" i="2"/>
  <c r="U5" i="2"/>
  <c r="N35" i="2"/>
  <c r="Q35" i="2"/>
  <c r="S83" i="2"/>
  <c r="T83" i="2"/>
  <c r="T27" i="2"/>
  <c r="S27" i="2"/>
  <c r="Q27" i="2"/>
  <c r="K38" i="2"/>
  <c r="L38" i="2"/>
  <c r="K24" i="2"/>
  <c r="J24" i="2"/>
  <c r="L24" i="2"/>
  <c r="I25" i="2"/>
  <c r="I30" i="2"/>
  <c r="O30" i="2"/>
  <c r="I15" i="2"/>
  <c r="T15" i="2"/>
  <c r="I38" i="2"/>
  <c r="I81" i="2"/>
  <c r="I37" i="2"/>
  <c r="I21" i="2"/>
  <c r="I59" i="2"/>
  <c r="I85" i="2"/>
  <c r="I13" i="2"/>
  <c r="I10" i="2"/>
  <c r="I60" i="2"/>
  <c r="I62" i="2"/>
  <c r="I61" i="2"/>
  <c r="T33" i="2"/>
  <c r="U33" i="2"/>
  <c r="R77" i="2"/>
  <c r="N77" i="2"/>
  <c r="S8" i="2"/>
  <c r="R23" i="2"/>
  <c r="O23" i="2"/>
  <c r="S23" i="2"/>
  <c r="O49" i="2"/>
  <c r="R49" i="2"/>
  <c r="P53" i="2"/>
  <c r="T51" i="2"/>
  <c r="P43" i="2"/>
  <c r="N46" i="2"/>
  <c r="S45" i="2"/>
  <c r="T54" i="2"/>
  <c r="P9" i="2"/>
  <c r="R26" i="2"/>
  <c r="J9" i="2"/>
  <c r="P83" i="2"/>
  <c r="S57" i="2"/>
  <c r="I24" i="2"/>
  <c r="I65" i="2"/>
  <c r="T65" i="2"/>
  <c r="I7" i="2"/>
  <c r="N7" i="2"/>
  <c r="I84" i="2"/>
  <c r="N26" i="2"/>
  <c r="I73" i="2"/>
  <c r="I28" i="2"/>
  <c r="L46" i="2"/>
  <c r="L42" i="2"/>
  <c r="R35" i="2"/>
  <c r="Q57" i="2"/>
  <c r="U27" i="2"/>
  <c r="S5" i="2"/>
  <c r="N83" i="2"/>
  <c r="I75" i="2"/>
  <c r="I29" i="2"/>
  <c r="I44" i="2"/>
  <c r="K50" i="2"/>
  <c r="K26" i="2"/>
  <c r="J65" i="2"/>
  <c r="M33" i="2"/>
  <c r="M38" i="2"/>
  <c r="J59" i="2"/>
  <c r="J63" i="2"/>
  <c r="J109" i="2"/>
  <c r="J74" i="2"/>
  <c r="K10" i="2"/>
  <c r="M10" i="2"/>
  <c r="L21" i="2"/>
  <c r="M21" i="2"/>
  <c r="J21" i="2"/>
  <c r="P57" i="2"/>
  <c r="R57" i="2"/>
  <c r="L35" i="2"/>
  <c r="K35" i="2"/>
  <c r="M35" i="2"/>
  <c r="R33" i="2"/>
  <c r="S77" i="2"/>
  <c r="N23" i="2"/>
  <c r="Q49" i="2"/>
  <c r="N43" i="2"/>
  <c r="V43" i="2"/>
  <c r="T43" i="2"/>
  <c r="K68" i="2"/>
  <c r="Q83" i="2"/>
  <c r="S53" i="2"/>
  <c r="Q53" i="2"/>
  <c r="K46" i="2"/>
  <c r="U35" i="2"/>
  <c r="T57" i="2"/>
  <c r="R27" i="2"/>
  <c r="R5" i="2"/>
  <c r="O83" i="2"/>
  <c r="I41" i="2"/>
  <c r="P35" i="2"/>
  <c r="I78" i="2"/>
  <c r="I11" i="2"/>
  <c r="I69" i="2"/>
  <c r="S69" i="2"/>
  <c r="M24" i="2"/>
  <c r="J68" i="2"/>
  <c r="M84" i="2"/>
  <c r="L33" i="2"/>
  <c r="K20" i="2"/>
  <c r="J35" i="2"/>
  <c r="L59" i="2"/>
  <c r="M45" i="2"/>
  <c r="K45" i="2"/>
  <c r="K53" i="2"/>
  <c r="J53" i="2"/>
  <c r="L53" i="2"/>
  <c r="M53" i="2"/>
  <c r="K73" i="2"/>
  <c r="M73" i="2"/>
  <c r="L73" i="2"/>
  <c r="J73" i="2"/>
  <c r="K82" i="2"/>
  <c r="M82" i="2"/>
  <c r="L82" i="2"/>
  <c r="L87" i="2"/>
  <c r="L112" i="2"/>
  <c r="S6" i="2"/>
  <c r="U6" i="2"/>
  <c r="T6" i="2"/>
  <c r="P6" i="2"/>
  <c r="Q6" i="2"/>
  <c r="N6" i="2"/>
  <c r="R6" i="2"/>
  <c r="O6" i="2"/>
  <c r="O36" i="2"/>
  <c r="U36" i="2"/>
  <c r="S36" i="2"/>
  <c r="P36" i="2"/>
  <c r="N36" i="2"/>
  <c r="T36" i="2"/>
  <c r="Q36" i="2"/>
  <c r="U76" i="2"/>
  <c r="N76" i="2"/>
  <c r="S76" i="2"/>
  <c r="P76" i="2"/>
  <c r="T76" i="2"/>
  <c r="Q76" i="2"/>
  <c r="R76" i="2"/>
  <c r="O65" i="2"/>
  <c r="Q65" i="2"/>
  <c r="R65" i="2"/>
  <c r="S65" i="2"/>
  <c r="P65" i="2"/>
  <c r="N65" i="2"/>
  <c r="U65" i="2"/>
  <c r="T67" i="2"/>
  <c r="U67" i="2"/>
  <c r="P67" i="2"/>
  <c r="O67" i="2"/>
  <c r="N67" i="2"/>
  <c r="S67" i="2"/>
  <c r="R67" i="2"/>
  <c r="T70" i="2"/>
  <c r="N70" i="2"/>
  <c r="O70" i="2"/>
  <c r="V70" i="2"/>
  <c r="P70" i="2"/>
  <c r="R70" i="2"/>
  <c r="Q70" i="2"/>
  <c r="S70" i="2"/>
  <c r="P12" i="2"/>
  <c r="O12" i="2"/>
  <c r="U12" i="2"/>
  <c r="R12" i="2"/>
  <c r="Q12" i="2"/>
  <c r="T12" i="2"/>
  <c r="S12" i="2"/>
  <c r="R22" i="2"/>
  <c r="S22" i="2"/>
  <c r="U22" i="2"/>
  <c r="O22" i="2"/>
  <c r="P22" i="2"/>
  <c r="N22" i="2"/>
  <c r="Q22" i="2"/>
  <c r="O68" i="2"/>
  <c r="Q68" i="2"/>
  <c r="N68" i="2"/>
  <c r="P68" i="2"/>
  <c r="T68" i="2"/>
  <c r="R68" i="2"/>
  <c r="U68" i="2"/>
  <c r="S68" i="2"/>
  <c r="U86" i="2"/>
  <c r="P86" i="2"/>
  <c r="R86" i="2"/>
  <c r="N86" i="2"/>
  <c r="O86" i="2"/>
  <c r="Q86" i="2"/>
  <c r="S86" i="2"/>
  <c r="P74" i="2"/>
  <c r="S74" i="2"/>
  <c r="N74" i="2"/>
  <c r="T74" i="2"/>
  <c r="Q74" i="2"/>
  <c r="R74" i="2"/>
  <c r="U74" i="2"/>
  <c r="V33" i="2"/>
  <c r="N12" i="2"/>
  <c r="O76" i="2"/>
  <c r="T86" i="2"/>
  <c r="J44" i="2"/>
  <c r="L44" i="2"/>
  <c r="K44" i="2"/>
  <c r="M44" i="2"/>
  <c r="L76" i="2"/>
  <c r="K76" i="2"/>
  <c r="M76" i="2"/>
  <c r="J76" i="2"/>
  <c r="U70" i="2"/>
  <c r="R36" i="2"/>
  <c r="J82" i="2"/>
  <c r="Q69" i="2"/>
  <c r="R69" i="2"/>
  <c r="N69" i="2"/>
  <c r="O54" i="2"/>
  <c r="S54" i="2"/>
  <c r="U46" i="2"/>
  <c r="O46" i="2"/>
  <c r="V46" i="2"/>
  <c r="U26" i="2"/>
  <c r="P26" i="2"/>
  <c r="O26" i="2"/>
  <c r="Q14" i="2"/>
  <c r="O14" i="2"/>
  <c r="O42" i="2"/>
  <c r="U42" i="2"/>
  <c r="T42" i="2"/>
  <c r="Q42" i="2"/>
  <c r="R42" i="2"/>
  <c r="S42" i="2"/>
  <c r="K36" i="2"/>
  <c r="K39" i="2"/>
  <c r="K104" i="2"/>
  <c r="M36" i="2"/>
  <c r="L36" i="2"/>
  <c r="J36" i="2"/>
  <c r="J69" i="2"/>
  <c r="M69" i="2"/>
  <c r="L69" i="2"/>
  <c r="L71" i="2"/>
  <c r="L110" i="2"/>
  <c r="M83" i="2"/>
  <c r="J83" i="2"/>
  <c r="V83" i="2"/>
  <c r="K83" i="2"/>
  <c r="R20" i="2"/>
  <c r="O20" i="2"/>
  <c r="U20" i="2"/>
  <c r="S20" i="2"/>
  <c r="Q20" i="2"/>
  <c r="N20" i="2"/>
  <c r="P20" i="2"/>
  <c r="S51" i="2"/>
  <c r="O51" i="2"/>
  <c r="V51" i="2"/>
  <c r="T7" i="2"/>
  <c r="P46" i="2"/>
  <c r="N45" i="2"/>
  <c r="U54" i="2"/>
  <c r="S14" i="2"/>
  <c r="T14" i="2"/>
  <c r="S26" i="2"/>
  <c r="T20" i="2"/>
  <c r="I58" i="2"/>
  <c r="S19" i="2"/>
  <c r="R19" i="2"/>
  <c r="P19" i="2"/>
  <c r="Q19" i="2"/>
  <c r="N19" i="2"/>
  <c r="I66" i="2"/>
  <c r="N15" i="2"/>
  <c r="Q15" i="2"/>
  <c r="O15" i="2"/>
  <c r="P15" i="2"/>
  <c r="U15" i="2"/>
  <c r="S30" i="2"/>
  <c r="Q30" i="2"/>
  <c r="R30" i="2"/>
  <c r="K55" i="2"/>
  <c r="K108" i="2"/>
  <c r="K6" i="2"/>
  <c r="K16" i="2"/>
  <c r="K102" i="2"/>
  <c r="L6" i="2"/>
  <c r="J6" i="2"/>
  <c r="J34" i="2"/>
  <c r="L34" i="2"/>
  <c r="L39" i="2"/>
  <c r="L104" i="2"/>
  <c r="M34" i="2"/>
  <c r="Q45" i="2"/>
  <c r="U45" i="2"/>
  <c r="R73" i="2"/>
  <c r="U73" i="2"/>
  <c r="P73" i="2"/>
  <c r="O73" i="2"/>
  <c r="O9" i="2"/>
  <c r="T9" i="2"/>
  <c r="S9" i="2"/>
  <c r="Q9" i="2"/>
  <c r="M27" i="2"/>
  <c r="K27" i="2"/>
  <c r="J27" i="2"/>
  <c r="L27" i="2"/>
  <c r="K41" i="2"/>
  <c r="K47" i="2"/>
  <c r="K105" i="2"/>
  <c r="L41" i="2"/>
  <c r="J41" i="2"/>
  <c r="K66" i="2"/>
  <c r="M66" i="2"/>
  <c r="M71" i="2"/>
  <c r="M110" i="2"/>
  <c r="J66" i="2"/>
  <c r="L77" i="2"/>
  <c r="K77" i="2"/>
  <c r="M77" i="2"/>
  <c r="J86" i="2"/>
  <c r="M86" i="2"/>
  <c r="K86" i="2"/>
  <c r="I50" i="2"/>
  <c r="I34" i="2"/>
  <c r="I82" i="2"/>
  <c r="P51" i="2"/>
  <c r="O7" i="2"/>
  <c r="S46" i="2"/>
  <c r="P45" i="2"/>
  <c r="T45" i="2"/>
  <c r="Q54" i="2"/>
  <c r="U14" i="2"/>
  <c r="U9" i="2"/>
  <c r="N73" i="2"/>
  <c r="Q26" i="2"/>
  <c r="O19" i="2"/>
  <c r="S15" i="2"/>
  <c r="R15" i="2"/>
  <c r="R52" i="2"/>
  <c r="N52" i="2"/>
  <c r="V52" i="2"/>
  <c r="S52" i="2"/>
  <c r="Q52" i="2"/>
  <c r="O52" i="2"/>
  <c r="T52" i="2"/>
  <c r="T29" i="2"/>
  <c r="N29" i="2"/>
  <c r="U29" i="2"/>
  <c r="R29" i="2"/>
  <c r="O29" i="2"/>
  <c r="M41" i="2"/>
  <c r="K69" i="2"/>
  <c r="M6" i="2"/>
  <c r="K15" i="2"/>
  <c r="L15" i="2"/>
  <c r="L22" i="2"/>
  <c r="J22" i="2"/>
  <c r="M22" i="2"/>
  <c r="M25" i="2"/>
  <c r="L25" i="2"/>
  <c r="M8" i="2"/>
  <c r="K8" i="2"/>
  <c r="J8" i="2"/>
  <c r="L8" i="2"/>
  <c r="M12" i="2"/>
  <c r="K12" i="2"/>
  <c r="L12" i="2"/>
  <c r="K19" i="2"/>
  <c r="J19" i="2"/>
  <c r="M29" i="2"/>
  <c r="K29" i="2"/>
  <c r="L29" i="2"/>
  <c r="K57" i="2"/>
  <c r="M57" i="2"/>
  <c r="K61" i="2"/>
  <c r="J61" i="2"/>
  <c r="N11" i="2"/>
  <c r="Q11" i="2"/>
  <c r="S11" i="2"/>
  <c r="P11" i="2"/>
  <c r="J5" i="2"/>
  <c r="L5" i="2"/>
  <c r="M5" i="2"/>
  <c r="L9" i="2"/>
  <c r="K9" i="2"/>
  <c r="K13" i="2"/>
  <c r="L13" i="2"/>
  <c r="M13" i="2"/>
  <c r="J30" i="2"/>
  <c r="L30" i="2"/>
  <c r="M49" i="2"/>
  <c r="L49" i="2"/>
  <c r="J49" i="2"/>
  <c r="M58" i="2"/>
  <c r="L58" i="2"/>
  <c r="L63" i="2"/>
  <c r="L109" i="2"/>
  <c r="K62" i="2"/>
  <c r="J62" i="2"/>
  <c r="V77" i="2"/>
  <c r="P78" i="2"/>
  <c r="T78" i="2"/>
  <c r="R78" i="2"/>
  <c r="S78" i="2"/>
  <c r="O78" i="2"/>
  <c r="O79" i="2"/>
  <c r="O111" i="2"/>
  <c r="U78" i="2"/>
  <c r="U79" i="2"/>
  <c r="U111" i="2"/>
  <c r="N78" i="2"/>
  <c r="Q78" i="2"/>
  <c r="V23" i="2"/>
  <c r="U44" i="2"/>
  <c r="T44" i="2"/>
  <c r="S44" i="2"/>
  <c r="R44" i="2"/>
  <c r="N44" i="2"/>
  <c r="V44" i="2"/>
  <c r="O44" i="2"/>
  <c r="Q44" i="2"/>
  <c r="P44" i="2"/>
  <c r="O24" i="2"/>
  <c r="O31" i="2"/>
  <c r="O103" i="2"/>
  <c r="P24" i="2"/>
  <c r="Q24" i="2"/>
  <c r="N24" i="2"/>
  <c r="V24" i="2"/>
  <c r="S24" i="2"/>
  <c r="R24" i="2"/>
  <c r="U24" i="2"/>
  <c r="T24" i="2"/>
  <c r="R60" i="2"/>
  <c r="U60" i="2"/>
  <c r="Q60" i="2"/>
  <c r="S60" i="2"/>
  <c r="P60" i="2"/>
  <c r="O60" i="2"/>
  <c r="T60" i="2"/>
  <c r="N60" i="2"/>
  <c r="Q59" i="2"/>
  <c r="P59" i="2"/>
  <c r="N59" i="2"/>
  <c r="O59" i="2"/>
  <c r="S59" i="2"/>
  <c r="T59" i="2"/>
  <c r="U59" i="2"/>
  <c r="R59" i="2"/>
  <c r="R38" i="2"/>
  <c r="P38" i="2"/>
  <c r="U38" i="2"/>
  <c r="Q38" i="2"/>
  <c r="S38" i="2"/>
  <c r="T38" i="2"/>
  <c r="O38" i="2"/>
  <c r="N38" i="2"/>
  <c r="V35" i="2"/>
  <c r="M55" i="2"/>
  <c r="M108" i="2"/>
  <c r="V12" i="2"/>
  <c r="M31" i="2"/>
  <c r="M103" i="2"/>
  <c r="V15" i="2"/>
  <c r="V26" i="2"/>
  <c r="U69" i="2"/>
  <c r="U71" i="2"/>
  <c r="U110" i="2"/>
  <c r="T69" i="2"/>
  <c r="V74" i="2"/>
  <c r="Q29" i="2"/>
  <c r="S29" i="2"/>
  <c r="P29" i="2"/>
  <c r="P84" i="2"/>
  <c r="N84" i="2"/>
  <c r="V84" i="2"/>
  <c r="O84" i="2"/>
  <c r="U84" i="2"/>
  <c r="T84" i="2"/>
  <c r="S84" i="2"/>
  <c r="Q84" i="2"/>
  <c r="R84" i="2"/>
  <c r="Q10" i="2"/>
  <c r="T10" i="2"/>
  <c r="T16" i="2"/>
  <c r="T102" i="2"/>
  <c r="N10" i="2"/>
  <c r="O10" i="2"/>
  <c r="P10" i="2"/>
  <c r="S10" i="2"/>
  <c r="R10" i="2"/>
  <c r="U10" i="2"/>
  <c r="P21" i="2"/>
  <c r="R21" i="2"/>
  <c r="R31" i="2"/>
  <c r="R103" i="2"/>
  <c r="Q21" i="2"/>
  <c r="Q31" i="2"/>
  <c r="Q103" i="2"/>
  <c r="N21" i="2"/>
  <c r="U21" i="2"/>
  <c r="U31" i="2"/>
  <c r="U103" i="2"/>
  <c r="S21" i="2"/>
  <c r="S31" i="2"/>
  <c r="S103" i="2"/>
  <c r="T21" i="2"/>
  <c r="T31" i="2"/>
  <c r="T103" i="2"/>
  <c r="O21" i="2"/>
  <c r="P79" i="2"/>
  <c r="P111" i="2"/>
  <c r="V6" i="2"/>
  <c r="Q41" i="2"/>
  <c r="V41" i="2"/>
  <c r="V47" i="2"/>
  <c r="S41" i="2"/>
  <c r="P41" i="2"/>
  <c r="U41" i="2"/>
  <c r="U47" i="2"/>
  <c r="U105" i="2"/>
  <c r="R41" i="2"/>
  <c r="R47" i="2"/>
  <c r="R105" i="2"/>
  <c r="O41" i="2"/>
  <c r="N41" i="2"/>
  <c r="T41" i="2"/>
  <c r="T47" i="2"/>
  <c r="T105" i="2"/>
  <c r="T75" i="2"/>
  <c r="S75" i="2"/>
  <c r="N75" i="2"/>
  <c r="Q75" i="2"/>
  <c r="R75" i="2"/>
  <c r="R79" i="2"/>
  <c r="R111" i="2"/>
  <c r="O75" i="2"/>
  <c r="U75" i="2"/>
  <c r="P75" i="2"/>
  <c r="U28" i="2"/>
  <c r="S28" i="2"/>
  <c r="R28" i="2"/>
  <c r="N28" i="2"/>
  <c r="N31" i="2"/>
  <c r="N103" i="2"/>
  <c r="P28" i="2"/>
  <c r="P31" i="2"/>
  <c r="P103" i="2"/>
  <c r="Q28" i="2"/>
  <c r="T28" i="2"/>
  <c r="O28" i="2"/>
  <c r="U7" i="2"/>
  <c r="U16" i="2"/>
  <c r="U102" i="2"/>
  <c r="R7" i="2"/>
  <c r="Q7" i="2"/>
  <c r="S7" i="2"/>
  <c r="S16" i="2"/>
  <c r="S102" i="2"/>
  <c r="P7" i="2"/>
  <c r="P16" i="2"/>
  <c r="P102" i="2"/>
  <c r="Q61" i="2"/>
  <c r="R61" i="2"/>
  <c r="P61" i="2"/>
  <c r="T61" i="2"/>
  <c r="N61" i="2"/>
  <c r="S61" i="2"/>
  <c r="O61" i="2"/>
  <c r="V61" i="2"/>
  <c r="U61" i="2"/>
  <c r="N13" i="2"/>
  <c r="P13" i="2"/>
  <c r="T13" i="2"/>
  <c r="R13" i="2"/>
  <c r="R16" i="2"/>
  <c r="R102" i="2"/>
  <c r="S13" i="2"/>
  <c r="Q13" i="2"/>
  <c r="U13" i="2"/>
  <c r="O13" i="2"/>
  <c r="U37" i="2"/>
  <c r="N37" i="2"/>
  <c r="O37" i="2"/>
  <c r="T37" i="2"/>
  <c r="P37" i="2"/>
  <c r="R37" i="2"/>
  <c r="S37" i="2"/>
  <c r="Q37" i="2"/>
  <c r="P30" i="2"/>
  <c r="N30" i="2"/>
  <c r="V13" i="2"/>
  <c r="V86" i="2"/>
  <c r="L47" i="2"/>
  <c r="L105" i="2"/>
  <c r="M39" i="2"/>
  <c r="M104" i="2"/>
  <c r="U30" i="2"/>
  <c r="T30" i="2"/>
  <c r="O69" i="2"/>
  <c r="O71" i="2"/>
  <c r="O110" i="2"/>
  <c r="P69" i="2"/>
  <c r="R11" i="2"/>
  <c r="U11" i="2"/>
  <c r="O11" i="2"/>
  <c r="O16" i="2"/>
  <c r="O102" i="2"/>
  <c r="T11" i="2"/>
  <c r="Q73" i="2"/>
  <c r="T73" i="2"/>
  <c r="T79" i="2"/>
  <c r="T111" i="2"/>
  <c r="S73" i="2"/>
  <c r="V73" i="2"/>
  <c r="U62" i="2"/>
  <c r="S62" i="2"/>
  <c r="R62" i="2"/>
  <c r="P62" i="2"/>
  <c r="O62" i="2"/>
  <c r="Q62" i="2"/>
  <c r="T62" i="2"/>
  <c r="N62" i="2"/>
  <c r="V62" i="2"/>
  <c r="P85" i="2"/>
  <c r="Q85" i="2"/>
  <c r="O85" i="2"/>
  <c r="N85" i="2"/>
  <c r="V85" i="2"/>
  <c r="R85" i="2"/>
  <c r="S85" i="2"/>
  <c r="U85" i="2"/>
  <c r="T85" i="2"/>
  <c r="N81" i="2"/>
  <c r="T81" i="2"/>
  <c r="Q81" i="2"/>
  <c r="U81" i="2"/>
  <c r="S81" i="2"/>
  <c r="O81" i="2"/>
  <c r="P81" i="2"/>
  <c r="R81" i="2"/>
  <c r="P25" i="2"/>
  <c r="Q25" i="2"/>
  <c r="S25" i="2"/>
  <c r="O25" i="2"/>
  <c r="V25" i="2"/>
  <c r="T25" i="2"/>
  <c r="N25" i="2"/>
  <c r="R25" i="2"/>
  <c r="U25" i="2"/>
  <c r="K63" i="2"/>
  <c r="K109" i="2"/>
  <c r="V57" i="2"/>
  <c r="V19" i="2"/>
  <c r="J31" i="2"/>
  <c r="J103" i="2"/>
  <c r="L31" i="2"/>
  <c r="L103" i="2"/>
  <c r="T34" i="2"/>
  <c r="S34" i="2"/>
  <c r="S39" i="2"/>
  <c r="S104" i="2"/>
  <c r="N34" i="2"/>
  <c r="Q34" i="2"/>
  <c r="P34" i="2"/>
  <c r="P39" i="2"/>
  <c r="P104" i="2"/>
  <c r="R34" i="2"/>
  <c r="R39" i="2"/>
  <c r="R104" i="2"/>
  <c r="U34" i="2"/>
  <c r="U39" i="2"/>
  <c r="U104" i="2"/>
  <c r="O34" i="2"/>
  <c r="J71" i="2"/>
  <c r="J110" i="2"/>
  <c r="O58" i="2"/>
  <c r="O63" i="2"/>
  <c r="O109" i="2"/>
  <c r="R58" i="2"/>
  <c r="P58" i="2"/>
  <c r="S58" i="2"/>
  <c r="Q58" i="2"/>
  <c r="Q63" i="2"/>
  <c r="Q109" i="2"/>
  <c r="N58" i="2"/>
  <c r="U58" i="2"/>
  <c r="T58" i="2"/>
  <c r="J87" i="2"/>
  <c r="J112" i="2"/>
  <c r="V68" i="2"/>
  <c r="V65" i="2"/>
  <c r="Q16" i="2"/>
  <c r="Q102" i="2"/>
  <c r="J79" i="2"/>
  <c r="J111" i="2"/>
  <c r="M16" i="2"/>
  <c r="M102" i="2"/>
  <c r="K31" i="2"/>
  <c r="K103" i="2"/>
  <c r="K106" i="2"/>
  <c r="S50" i="2"/>
  <c r="S55" i="2"/>
  <c r="S108" i="2"/>
  <c r="O50" i="2"/>
  <c r="O55" i="2"/>
  <c r="O108" i="2"/>
  <c r="N50" i="2"/>
  <c r="R50" i="2"/>
  <c r="R55" i="2"/>
  <c r="R108" i="2"/>
  <c r="P50" i="2"/>
  <c r="P55" i="2"/>
  <c r="P108" i="2"/>
  <c r="U50" i="2"/>
  <c r="U55" i="2"/>
  <c r="U108" i="2"/>
  <c r="Q50" i="2"/>
  <c r="Q55" i="2"/>
  <c r="Q108" i="2"/>
  <c r="T50" i="2"/>
  <c r="T55" i="2"/>
  <c r="T108" i="2"/>
  <c r="V7" i="2"/>
  <c r="V20" i="2"/>
  <c r="V36" i="2"/>
  <c r="S47" i="2"/>
  <c r="S105" i="2"/>
  <c r="V76" i="2"/>
  <c r="L79" i="2"/>
  <c r="L111" i="2"/>
  <c r="J55" i="2"/>
  <c r="J108" i="2"/>
  <c r="V49" i="2"/>
  <c r="L16" i="2"/>
  <c r="L102" i="2"/>
  <c r="V29" i="2"/>
  <c r="V8" i="2"/>
  <c r="M47" i="2"/>
  <c r="M105" i="2"/>
  <c r="N79" i="2"/>
  <c r="N111" i="2"/>
  <c r="K71" i="2"/>
  <c r="K110" i="2"/>
  <c r="S66" i="2"/>
  <c r="S71" i="2"/>
  <c r="S110" i="2"/>
  <c r="T66" i="2"/>
  <c r="T71" i="2"/>
  <c r="T110" i="2"/>
  <c r="U66" i="2"/>
  <c r="Q66" i="2"/>
  <c r="Q71" i="2"/>
  <c r="Q110" i="2"/>
  <c r="R66" i="2"/>
  <c r="R71" i="2"/>
  <c r="R110" i="2"/>
  <c r="O66" i="2"/>
  <c r="N66" i="2"/>
  <c r="P66" i="2"/>
  <c r="P71" i="2"/>
  <c r="P110" i="2"/>
  <c r="V45" i="2"/>
  <c r="O47" i="2"/>
  <c r="O105" i="2"/>
  <c r="N47" i="2"/>
  <c r="N105" i="2"/>
  <c r="V67" i="2"/>
  <c r="M87" i="2"/>
  <c r="M112" i="2"/>
  <c r="M79" i="2"/>
  <c r="M111" i="2"/>
  <c r="V53" i="2"/>
  <c r="L55" i="2"/>
  <c r="L108" i="2"/>
  <c r="V30" i="2"/>
  <c r="V9" i="2"/>
  <c r="J16" i="2"/>
  <c r="J102" i="2"/>
  <c r="V5" i="2"/>
  <c r="V11" i="2"/>
  <c r="M63" i="2"/>
  <c r="M109" i="2"/>
  <c r="M113" i="2"/>
  <c r="V22" i="2"/>
  <c r="N82" i="2"/>
  <c r="P82" i="2"/>
  <c r="P87" i="2"/>
  <c r="P112" i="2"/>
  <c r="O82" i="2"/>
  <c r="S82" i="2"/>
  <c r="T82" i="2"/>
  <c r="U82" i="2"/>
  <c r="U87" i="2"/>
  <c r="U112" i="2"/>
  <c r="R82" i="2"/>
  <c r="Q82" i="2"/>
  <c r="J47" i="2"/>
  <c r="J105" i="2"/>
  <c r="V27" i="2"/>
  <c r="J39" i="2"/>
  <c r="J104" i="2"/>
  <c r="V14" i="2"/>
  <c r="V54" i="2"/>
  <c r="V42" i="2"/>
  <c r="N16" i="2"/>
  <c r="N102" i="2"/>
  <c r="K87" i="2"/>
  <c r="K112" i="2"/>
  <c r="K79" i="2"/>
  <c r="K111" i="2"/>
  <c r="V69" i="2"/>
  <c r="K119" i="2"/>
  <c r="K117" i="2"/>
  <c r="K127" i="2"/>
  <c r="Q47" i="2"/>
  <c r="Q105" i="2"/>
  <c r="Q116" i="2"/>
  <c r="T87" i="2"/>
  <c r="T112" i="2"/>
  <c r="L113" i="2"/>
  <c r="V66" i="2"/>
  <c r="T63" i="2"/>
  <c r="T109" i="2"/>
  <c r="T113" i="2"/>
  <c r="S79" i="2"/>
  <c r="S111" i="2"/>
  <c r="V10" i="2"/>
  <c r="V38" i="2"/>
  <c r="V60" i="2"/>
  <c r="Q87" i="2"/>
  <c r="Q112" i="2"/>
  <c r="S87" i="2"/>
  <c r="S112" i="2"/>
  <c r="U63" i="2"/>
  <c r="U109" i="2"/>
  <c r="U116" i="2"/>
  <c r="P63" i="2"/>
  <c r="P109" i="2"/>
  <c r="O39" i="2"/>
  <c r="O104" i="2"/>
  <c r="O106" i="2"/>
  <c r="Q39" i="2"/>
  <c r="Q104" i="2"/>
  <c r="Q79" i="2"/>
  <c r="Q111" i="2"/>
  <c r="Q113" i="2"/>
  <c r="P47" i="2"/>
  <c r="P105" i="2"/>
  <c r="P106" i="2"/>
  <c r="P118" i="2"/>
  <c r="V59" i="2"/>
  <c r="V34" i="2"/>
  <c r="V39" i="2"/>
  <c r="N87" i="2"/>
  <c r="N112" i="2"/>
  <c r="V16" i="2"/>
  <c r="N71" i="2"/>
  <c r="N110" i="2"/>
  <c r="S63" i="2"/>
  <c r="S109" i="2"/>
  <c r="S113" i="2"/>
  <c r="T39" i="2"/>
  <c r="T104" i="2"/>
  <c r="T106" i="2"/>
  <c r="R87" i="2"/>
  <c r="R112" i="2"/>
  <c r="O87" i="2"/>
  <c r="O112" i="2"/>
  <c r="M119" i="2"/>
  <c r="M117" i="2"/>
  <c r="N63" i="2"/>
  <c r="N109" i="2"/>
  <c r="R63" i="2"/>
  <c r="R109" i="2"/>
  <c r="R116" i="2"/>
  <c r="N39" i="2"/>
  <c r="N104" i="2"/>
  <c r="V81" i="2"/>
  <c r="V37" i="2"/>
  <c r="V28" i="2"/>
  <c r="V75" i="2"/>
  <c r="V79" i="2"/>
  <c r="V111" i="2"/>
  <c r="V21" i="2"/>
  <c r="V31" i="2"/>
  <c r="V78" i="2"/>
  <c r="T116" i="2"/>
  <c r="L106" i="2"/>
  <c r="R113" i="2"/>
  <c r="V82" i="2"/>
  <c r="U106" i="2"/>
  <c r="K113" i="2"/>
  <c r="K118" i="2"/>
  <c r="V71" i="2"/>
  <c r="V103" i="2"/>
  <c r="N106" i="2"/>
  <c r="L119" i="2"/>
  <c r="L117" i="2"/>
  <c r="L127" i="2"/>
  <c r="M106" i="2"/>
  <c r="M118" i="2"/>
  <c r="M116" i="2"/>
  <c r="V110" i="2"/>
  <c r="J119" i="2"/>
  <c r="V104" i="2"/>
  <c r="P113" i="2"/>
  <c r="V112" i="2"/>
  <c r="T119" i="2"/>
  <c r="T117" i="2"/>
  <c r="T127" i="2"/>
  <c r="P116" i="2"/>
  <c r="P127" i="2"/>
  <c r="Q119" i="2"/>
  <c r="Q117" i="2"/>
  <c r="Q127" i="2"/>
  <c r="J106" i="2"/>
  <c r="J116" i="2"/>
  <c r="V102" i="2"/>
  <c r="R106" i="2"/>
  <c r="V58" i="2"/>
  <c r="V63" i="2"/>
  <c r="N55" i="2"/>
  <c r="N108" i="2"/>
  <c r="N113" i="2"/>
  <c r="V50" i="2"/>
  <c r="V55" i="2"/>
  <c r="S106" i="2"/>
  <c r="J113" i="2"/>
  <c r="O113" i="2"/>
  <c r="Q106" i="2"/>
  <c r="S119" i="2"/>
  <c r="S117" i="2"/>
  <c r="S127" i="2"/>
  <c r="Q118" i="2"/>
  <c r="V109" i="2"/>
  <c r="P119" i="2"/>
  <c r="P117" i="2"/>
  <c r="V105" i="2"/>
  <c r="V87" i="2"/>
  <c r="R119" i="2"/>
  <c r="R117" i="2"/>
  <c r="U113" i="2"/>
  <c r="U119" i="2"/>
  <c r="U117" i="2"/>
  <c r="U127" i="2"/>
  <c r="L118" i="2"/>
  <c r="N118" i="2"/>
  <c r="V113" i="2"/>
  <c r="W113" i="2"/>
  <c r="S118" i="2"/>
  <c r="N116" i="2"/>
  <c r="T118" i="2"/>
  <c r="V108" i="2"/>
  <c r="O118" i="2"/>
  <c r="N119" i="2"/>
  <c r="O119" i="2"/>
  <c r="O117" i="2"/>
  <c r="O127" i="2"/>
  <c r="R118" i="2"/>
  <c r="J118" i="2"/>
  <c r="V106" i="2"/>
  <c r="M127" i="2"/>
  <c r="U118" i="2"/>
  <c r="W106" i="2"/>
  <c r="V118" i="2"/>
  <c r="W118" i="2"/>
  <c r="N117" i="2"/>
  <c r="N127" i="2"/>
  <c r="L116" i="2"/>
  <c r="V116" i="2"/>
  <c r="W116" i="2"/>
  <c r="V115" i="2"/>
  <c r="V119" i="2"/>
  <c r="W119" i="2"/>
  <c r="J117" i="2"/>
  <c r="J127" i="2"/>
  <c r="K128" i="2"/>
  <c r="L128" i="2"/>
  <c r="M128" i="2"/>
  <c r="N128" i="2"/>
  <c r="O128" i="2"/>
  <c r="P128" i="2"/>
  <c r="Q128" i="2"/>
  <c r="R128" i="2"/>
  <c r="S128" i="2"/>
  <c r="T128" i="2"/>
  <c r="U128" i="2"/>
  <c r="V117" i="2"/>
  <c r="V127" i="2"/>
  <c r="W117" i="2"/>
  <c r="U87" i="4" l="1"/>
  <c r="U112" i="4" s="1"/>
  <c r="M79" i="4"/>
  <c r="M111" i="4" s="1"/>
  <c r="K87" i="4"/>
  <c r="K112" i="4" s="1"/>
  <c r="O47" i="4"/>
  <c r="O105" i="4" s="1"/>
  <c r="L63" i="4"/>
  <c r="L109" i="4" s="1"/>
  <c r="M47" i="4"/>
  <c r="M105" i="4" s="1"/>
  <c r="B127" i="4"/>
  <c r="K55" i="4"/>
  <c r="K108" i="4" s="1"/>
  <c r="V15" i="4"/>
  <c r="X15" i="4" s="1"/>
  <c r="AB15" i="4" s="1"/>
  <c r="V29" i="4"/>
  <c r="X29" i="4" s="1"/>
  <c r="V25" i="4"/>
  <c r="X25" i="4" s="1"/>
  <c r="AA25" i="4" s="1"/>
  <c r="R31" i="4"/>
  <c r="R103" i="4" s="1"/>
  <c r="V5" i="4"/>
  <c r="M63" i="4"/>
  <c r="M109" i="4" s="1"/>
  <c r="V54" i="4"/>
  <c r="X54" i="4" s="1"/>
  <c r="V28" i="4"/>
  <c r="X28" i="4" s="1"/>
  <c r="Q47" i="4"/>
  <c r="Q105" i="4" s="1"/>
  <c r="K71" i="4"/>
  <c r="K110" i="4" s="1"/>
  <c r="V69" i="4"/>
  <c r="X69" i="4" s="1"/>
  <c r="AA69" i="4" s="1"/>
  <c r="N79" i="4"/>
  <c r="N111" i="4" s="1"/>
  <c r="V21" i="4"/>
  <c r="X21" i="4" s="1"/>
  <c r="V77" i="4"/>
  <c r="X77" i="4" s="1"/>
  <c r="AB77" i="4" s="1"/>
  <c r="M87" i="4"/>
  <c r="M112" i="4" s="1"/>
  <c r="V83" i="4"/>
  <c r="X83" i="4" s="1"/>
  <c r="V76" i="4"/>
  <c r="X76" i="4" s="1"/>
  <c r="V74" i="4"/>
  <c r="X74" i="4" s="1"/>
  <c r="AA74" i="4" s="1"/>
  <c r="V70" i="4"/>
  <c r="X70" i="4" s="1"/>
  <c r="AA70" i="4" s="1"/>
  <c r="V62" i="4"/>
  <c r="X62" i="4" s="1"/>
  <c r="V50" i="4"/>
  <c r="X50" i="4" s="1"/>
  <c r="AA50" i="4" s="1"/>
  <c r="L47" i="4"/>
  <c r="L105" i="4" s="1"/>
  <c r="M55" i="4"/>
  <c r="M108" i="4" s="1"/>
  <c r="P55" i="4"/>
  <c r="P108" i="4" s="1"/>
  <c r="V58" i="4"/>
  <c r="X58" i="4" s="1"/>
  <c r="V44" i="4"/>
  <c r="X44" i="4" s="1"/>
  <c r="AA44" i="4" s="1"/>
  <c r="S39" i="4"/>
  <c r="S104" i="4" s="1"/>
  <c r="U63" i="4"/>
  <c r="U109" i="4" s="1"/>
  <c r="U55" i="4"/>
  <c r="U108" i="4" s="1"/>
  <c r="O55" i="4"/>
  <c r="O108" i="4" s="1"/>
  <c r="V36" i="4"/>
  <c r="X36" i="4" s="1"/>
  <c r="AB36" i="4" s="1"/>
  <c r="U39" i="4"/>
  <c r="U104" i="4" s="1"/>
  <c r="N31" i="4"/>
  <c r="N103" i="4" s="1"/>
  <c r="T16" i="4"/>
  <c r="T102" i="4" s="1"/>
  <c r="V30" i="4"/>
  <c r="X30" i="4" s="1"/>
  <c r="AA30" i="4" s="1"/>
  <c r="V20" i="4"/>
  <c r="X20" i="4" s="1"/>
  <c r="AB20" i="4" s="1"/>
  <c r="O39" i="4"/>
  <c r="O104" i="4" s="1"/>
  <c r="V11" i="4"/>
  <c r="X11" i="4" s="1"/>
  <c r="AA11" i="4" s="1"/>
  <c r="V35" i="4"/>
  <c r="X35" i="4" s="1"/>
  <c r="AA35" i="4" s="1"/>
  <c r="Q31" i="4"/>
  <c r="Q103" i="4" s="1"/>
  <c r="V22" i="4"/>
  <c r="X22" i="4" s="1"/>
  <c r="AB22" i="4" s="1"/>
  <c r="O79" i="4"/>
  <c r="O111" i="4" s="1"/>
  <c r="V84" i="4"/>
  <c r="X84" i="4" s="1"/>
  <c r="AB84" i="4" s="1"/>
  <c r="J87" i="4"/>
  <c r="J112" i="4" s="1"/>
  <c r="V61" i="4"/>
  <c r="X61" i="4" s="1"/>
  <c r="AB61" i="4" s="1"/>
  <c r="N63" i="4"/>
  <c r="N109" i="4" s="1"/>
  <c r="V51" i="4"/>
  <c r="X51" i="4" s="1"/>
  <c r="AB51" i="4" s="1"/>
  <c r="V53" i="4"/>
  <c r="X53" i="4" s="1"/>
  <c r="U71" i="4"/>
  <c r="U110" i="4" s="1"/>
  <c r="K47" i="4"/>
  <c r="K105" i="4" s="1"/>
  <c r="V26" i="4"/>
  <c r="X26" i="4" s="1"/>
  <c r="AA26" i="4" s="1"/>
  <c r="V13" i="4"/>
  <c r="X13" i="4" s="1"/>
  <c r="V7" i="4"/>
  <c r="X7" i="4" s="1"/>
  <c r="V9" i="4"/>
  <c r="X9" i="4" s="1"/>
  <c r="AA9" i="4" s="1"/>
  <c r="V43" i="4"/>
  <c r="X43" i="4" s="1"/>
  <c r="AA43" i="4" s="1"/>
  <c r="Q16" i="4"/>
  <c r="Q102" i="4" s="1"/>
  <c r="L16" i="4"/>
  <c r="L102" i="4" s="1"/>
  <c r="Q87" i="4"/>
  <c r="Q112" i="4" s="1"/>
  <c r="O87" i="4"/>
  <c r="O112" i="4" s="1"/>
  <c r="V85" i="4"/>
  <c r="X85" i="4" s="1"/>
  <c r="AB85" i="4" s="1"/>
  <c r="V78" i="4"/>
  <c r="X78" i="4" s="1"/>
  <c r="M71" i="4"/>
  <c r="M110" i="4" s="1"/>
  <c r="J47" i="4"/>
  <c r="J105" i="4" s="1"/>
  <c r="V37" i="4"/>
  <c r="X37" i="4" s="1"/>
  <c r="AB37" i="4" s="1"/>
  <c r="U47" i="4"/>
  <c r="U105" i="4" s="1"/>
  <c r="N39" i="4"/>
  <c r="N104" i="4" s="1"/>
  <c r="T39" i="4"/>
  <c r="T104" i="4" s="1"/>
  <c r="V24" i="4"/>
  <c r="X24" i="4" s="1"/>
  <c r="R39" i="4"/>
  <c r="R104" i="4" s="1"/>
  <c r="S16" i="4"/>
  <c r="S102" i="4" s="1"/>
  <c r="AB69" i="4"/>
  <c r="AA77" i="4"/>
  <c r="AB83" i="4"/>
  <c r="AA83" i="4"/>
  <c r="AA62" i="4"/>
  <c r="AB62" i="4"/>
  <c r="AA61" i="4"/>
  <c r="AA53" i="4"/>
  <c r="AB53" i="4"/>
  <c r="AB13" i="4"/>
  <c r="AA13" i="4"/>
  <c r="AA7" i="4"/>
  <c r="AB7" i="4"/>
  <c r="AB9" i="4"/>
  <c r="AA45" i="4"/>
  <c r="AB45" i="4"/>
  <c r="AB43" i="4"/>
  <c r="AB54" i="4"/>
  <c r="AA54" i="4"/>
  <c r="AB12" i="4"/>
  <c r="AA12" i="4"/>
  <c r="AA28" i="4"/>
  <c r="AB28" i="4"/>
  <c r="AA15" i="4"/>
  <c r="AB29" i="4"/>
  <c r="AA29" i="4"/>
  <c r="AB25" i="4"/>
  <c r="X5" i="4"/>
  <c r="AA84" i="4"/>
  <c r="AA85" i="4"/>
  <c r="AB78" i="4"/>
  <c r="AA78" i="4"/>
  <c r="AA24" i="4"/>
  <c r="AB24" i="4"/>
  <c r="AB76" i="4"/>
  <c r="AA76" i="4"/>
  <c r="AB50" i="4"/>
  <c r="AB58" i="4"/>
  <c r="AA58" i="4"/>
  <c r="AB44" i="4"/>
  <c r="AA36" i="4"/>
  <c r="AB30" i="4"/>
  <c r="AA20" i="4"/>
  <c r="AB11" i="4"/>
  <c r="AB35" i="4"/>
  <c r="AA22" i="4"/>
  <c r="L126" i="4"/>
  <c r="S126" i="4"/>
  <c r="S87" i="4"/>
  <c r="S112" i="4" s="1"/>
  <c r="V67" i="4"/>
  <c r="X67" i="4" s="1"/>
  <c r="T71" i="4"/>
  <c r="T110" i="4" s="1"/>
  <c r="S63" i="4"/>
  <c r="S109" i="4" s="1"/>
  <c r="S55" i="4"/>
  <c r="S108" i="4" s="1"/>
  <c r="Q63" i="4"/>
  <c r="Q109" i="4" s="1"/>
  <c r="N47" i="4"/>
  <c r="N105" i="4" s="1"/>
  <c r="P39" i="4"/>
  <c r="P104" i="4" s="1"/>
  <c r="J31" i="4"/>
  <c r="J103" i="4" s="1"/>
  <c r="V19" i="4"/>
  <c r="S31" i="4"/>
  <c r="S103" i="4" s="1"/>
  <c r="V14" i="4"/>
  <c r="X14" i="4" s="1"/>
  <c r="V6" i="4"/>
  <c r="X6" i="4" s="1"/>
  <c r="P126" i="4"/>
  <c r="V123" i="4"/>
  <c r="N87" i="4"/>
  <c r="N112" i="4" s="1"/>
  <c r="T79" i="4"/>
  <c r="T111" i="4" s="1"/>
  <c r="O71" i="4"/>
  <c r="O110" i="4" s="1"/>
  <c r="AA51" i="4"/>
  <c r="V68" i="4"/>
  <c r="X68" i="4" s="1"/>
  <c r="N55" i="4"/>
  <c r="N108" i="4" s="1"/>
  <c r="R71" i="4"/>
  <c r="R110" i="4" s="1"/>
  <c r="V60" i="4"/>
  <c r="X60" i="4" s="1"/>
  <c r="L113" i="4"/>
  <c r="P47" i="4"/>
  <c r="P105" i="4" s="1"/>
  <c r="V81" i="4"/>
  <c r="Q71" i="4"/>
  <c r="Q110" i="4" s="1"/>
  <c r="V49" i="4"/>
  <c r="Q39" i="4"/>
  <c r="Q104" i="4" s="1"/>
  <c r="Q106" i="4" s="1"/>
  <c r="M39" i="4"/>
  <c r="M104" i="4" s="1"/>
  <c r="V66" i="4"/>
  <c r="X66" i="4" s="1"/>
  <c r="M31" i="4"/>
  <c r="M103" i="4" s="1"/>
  <c r="L31" i="4"/>
  <c r="L103" i="4" s="1"/>
  <c r="U16" i="4"/>
  <c r="U102" i="4" s="1"/>
  <c r="V10" i="4"/>
  <c r="X10" i="4" s="1"/>
  <c r="O16" i="4"/>
  <c r="O102" i="4" s="1"/>
  <c r="V8" i="4"/>
  <c r="X8" i="4" s="1"/>
  <c r="AB21" i="4"/>
  <c r="AA21" i="4"/>
  <c r="U79" i="4"/>
  <c r="U111" i="4" s="1"/>
  <c r="J126" i="4"/>
  <c r="P87" i="4"/>
  <c r="P112" i="4" s="1"/>
  <c r="V75" i="4"/>
  <c r="X75" i="4" s="1"/>
  <c r="P79" i="4"/>
  <c r="P111" i="4" s="1"/>
  <c r="N71" i="4"/>
  <c r="N110" i="4" s="1"/>
  <c r="V65" i="4"/>
  <c r="S71" i="4"/>
  <c r="S110" i="4" s="1"/>
  <c r="P63" i="4"/>
  <c r="P109" i="4" s="1"/>
  <c r="V46" i="4"/>
  <c r="X46" i="4" s="1"/>
  <c r="V42" i="4"/>
  <c r="X42" i="4" s="1"/>
  <c r="T47" i="4"/>
  <c r="T105" i="4" s="1"/>
  <c r="V73" i="4"/>
  <c r="J71" i="4"/>
  <c r="J110" i="4" s="1"/>
  <c r="V59" i="4"/>
  <c r="X59" i="4" s="1"/>
  <c r="O63" i="4"/>
  <c r="O109" i="4" s="1"/>
  <c r="Q55" i="4"/>
  <c r="Q108" i="4" s="1"/>
  <c r="J39" i="4"/>
  <c r="J104" i="4" s="1"/>
  <c r="V33" i="4"/>
  <c r="J63" i="4"/>
  <c r="J109" i="4" s="1"/>
  <c r="M16" i="4"/>
  <c r="M102" i="4" s="1"/>
  <c r="K113" i="4"/>
  <c r="V41" i="4"/>
  <c r="V34" i="4"/>
  <c r="X34" i="4" s="1"/>
  <c r="V27" i="4"/>
  <c r="X27" i="4" s="1"/>
  <c r="U31" i="4"/>
  <c r="U103" i="4" s="1"/>
  <c r="P16" i="4"/>
  <c r="P102" i="4" s="1"/>
  <c r="T31" i="4"/>
  <c r="T103" i="4" s="1"/>
  <c r="N16" i="4"/>
  <c r="N102" i="4" s="1"/>
  <c r="M126" i="4"/>
  <c r="O126" i="4"/>
  <c r="K126" i="4"/>
  <c r="Q79" i="4"/>
  <c r="Q111" i="4" s="1"/>
  <c r="V125" i="4"/>
  <c r="V86" i="4"/>
  <c r="X86" i="4" s="1"/>
  <c r="V82" i="4"/>
  <c r="X82" i="4" s="1"/>
  <c r="T87" i="4"/>
  <c r="T112" i="4" s="1"/>
  <c r="P71" i="4"/>
  <c r="P110" i="4" s="1"/>
  <c r="T63" i="4"/>
  <c r="T109" i="4" s="1"/>
  <c r="T55" i="4"/>
  <c r="T108" i="4" s="1"/>
  <c r="R115" i="4"/>
  <c r="N115" i="4"/>
  <c r="J115" i="4"/>
  <c r="U115" i="4"/>
  <c r="Q115" i="4"/>
  <c r="M115" i="4"/>
  <c r="T115" i="4"/>
  <c r="P115" i="4"/>
  <c r="L115" i="4"/>
  <c r="S115" i="4"/>
  <c r="O115" i="4"/>
  <c r="K115" i="4"/>
  <c r="V57" i="4"/>
  <c r="S47" i="4"/>
  <c r="S105" i="4" s="1"/>
  <c r="V52" i="4"/>
  <c r="X52" i="4" s="1"/>
  <c r="V38" i="4"/>
  <c r="X38" i="4" s="1"/>
  <c r="V23" i="4"/>
  <c r="X23" i="4" s="1"/>
  <c r="P31" i="4"/>
  <c r="P103" i="4" s="1"/>
  <c r="K16" i="4"/>
  <c r="K102" i="4" s="1"/>
  <c r="O31" i="4"/>
  <c r="O103" i="4" s="1"/>
  <c r="R16" i="4"/>
  <c r="R102" i="4" s="1"/>
  <c r="R119" i="4" s="1"/>
  <c r="J106" i="4" l="1"/>
  <c r="AB74" i="4"/>
  <c r="M113" i="4"/>
  <c r="AB70" i="4"/>
  <c r="AB26" i="4"/>
  <c r="V102" i="4"/>
  <c r="AA37" i="4"/>
  <c r="L106" i="4"/>
  <c r="R117" i="4"/>
  <c r="AB23" i="4"/>
  <c r="AA23" i="4"/>
  <c r="L116" i="4"/>
  <c r="Q116" i="4"/>
  <c r="R116" i="4"/>
  <c r="AB59" i="4"/>
  <c r="AA59" i="4"/>
  <c r="AB38" i="4"/>
  <c r="AA38" i="4"/>
  <c r="K116" i="4"/>
  <c r="P116" i="4"/>
  <c r="U116" i="4"/>
  <c r="T113" i="4"/>
  <c r="AB82" i="4"/>
  <c r="AA82" i="4"/>
  <c r="N106" i="4"/>
  <c r="AA27" i="4"/>
  <c r="AB27" i="4"/>
  <c r="J119" i="4"/>
  <c r="V104" i="4"/>
  <c r="V110" i="4"/>
  <c r="V126" i="4"/>
  <c r="AB8" i="4"/>
  <c r="AA8" i="4"/>
  <c r="X49" i="4"/>
  <c r="V55" i="4"/>
  <c r="N113" i="4"/>
  <c r="S106" i="4"/>
  <c r="N119" i="4"/>
  <c r="L119" i="4"/>
  <c r="AA5" i="4"/>
  <c r="AB5" i="4"/>
  <c r="R113" i="4"/>
  <c r="V112" i="4"/>
  <c r="AB52" i="4"/>
  <c r="AA52" i="4"/>
  <c r="O116" i="4"/>
  <c r="V115" i="4"/>
  <c r="J116" i="4"/>
  <c r="AB86" i="4"/>
  <c r="AA86" i="4"/>
  <c r="AB34" i="4"/>
  <c r="AA34" i="4"/>
  <c r="Q113" i="4"/>
  <c r="X73" i="4"/>
  <c r="V79" i="4"/>
  <c r="V111" i="4" s="1"/>
  <c r="AB42" i="4"/>
  <c r="AA42" i="4"/>
  <c r="O106" i="4"/>
  <c r="AB68" i="4"/>
  <c r="AA68" i="4"/>
  <c r="V31" i="4"/>
  <c r="X19" i="4"/>
  <c r="AB67" i="4"/>
  <c r="AA67" i="4"/>
  <c r="O113" i="4"/>
  <c r="S119" i="4"/>
  <c r="L118" i="4"/>
  <c r="V16" i="4"/>
  <c r="V108" i="4"/>
  <c r="K106" i="4"/>
  <c r="T116" i="4"/>
  <c r="M106" i="4"/>
  <c r="S116" i="4"/>
  <c r="M116" i="4"/>
  <c r="N116" i="4"/>
  <c r="P106" i="4"/>
  <c r="V47" i="4"/>
  <c r="X41" i="4"/>
  <c r="V109" i="4"/>
  <c r="AB46" i="4"/>
  <c r="AA46" i="4"/>
  <c r="AB75" i="4"/>
  <c r="AA75" i="4"/>
  <c r="AB10" i="4"/>
  <c r="AA10" i="4"/>
  <c r="AA66" i="4"/>
  <c r="AB66" i="4"/>
  <c r="M119" i="4"/>
  <c r="X81" i="4"/>
  <c r="V87" i="4"/>
  <c r="AA60" i="4"/>
  <c r="AB60" i="4"/>
  <c r="AA6" i="4"/>
  <c r="AB6" i="4"/>
  <c r="V103" i="4"/>
  <c r="S113" i="4"/>
  <c r="U119" i="4"/>
  <c r="T119" i="4"/>
  <c r="V105" i="4"/>
  <c r="R106" i="4"/>
  <c r="X57" i="4"/>
  <c r="V63" i="4"/>
  <c r="V39" i="4"/>
  <c r="X33" i="4"/>
  <c r="X87" i="4" s="1"/>
  <c r="P113" i="4"/>
  <c r="X65" i="4"/>
  <c r="V71" i="4"/>
  <c r="U106" i="4"/>
  <c r="T106" i="4"/>
  <c r="Q119" i="4"/>
  <c r="AB14" i="4"/>
  <c r="AA14" i="4"/>
  <c r="P119" i="4"/>
  <c r="U113" i="4"/>
  <c r="J113" i="4"/>
  <c r="K119" i="4"/>
  <c r="K117" i="4" l="1"/>
  <c r="AA81" i="4"/>
  <c r="AB81" i="4"/>
  <c r="K118" i="4"/>
  <c r="S117" i="4"/>
  <c r="AA19" i="4"/>
  <c r="AB19" i="4"/>
  <c r="O119" i="4"/>
  <c r="N117" i="4"/>
  <c r="V113" i="4"/>
  <c r="W113" i="4" s="1"/>
  <c r="T118" i="4"/>
  <c r="V106" i="4"/>
  <c r="AA65" i="4"/>
  <c r="AB65" i="4"/>
  <c r="T117" i="4"/>
  <c r="M117" i="4"/>
  <c r="P118" i="4"/>
  <c r="S118" i="4"/>
  <c r="AA49" i="4"/>
  <c r="AB49" i="4"/>
  <c r="U118" i="4"/>
  <c r="AA57" i="4"/>
  <c r="AB57" i="4"/>
  <c r="U117" i="4"/>
  <c r="M118" i="4"/>
  <c r="M133" i="4"/>
  <c r="O118" i="4"/>
  <c r="V116" i="4"/>
  <c r="W116" i="4" s="1"/>
  <c r="T127" i="4"/>
  <c r="V119" i="4"/>
  <c r="W119" i="4" s="1"/>
  <c r="J117" i="4"/>
  <c r="N133" i="4"/>
  <c r="N118" i="4"/>
  <c r="N127" i="4" s="1"/>
  <c r="Q118" i="4"/>
  <c r="P117" i="4"/>
  <c r="Q117" i="4"/>
  <c r="U133" i="4"/>
  <c r="J118" i="4"/>
  <c r="AB33" i="4"/>
  <c r="AA33" i="4"/>
  <c r="R133" i="4"/>
  <c r="R118" i="4"/>
  <c r="AA41" i="4"/>
  <c r="AB41" i="4"/>
  <c r="AB87" i="4" s="1"/>
  <c r="V136" i="4" s="1"/>
  <c r="P133" i="4"/>
  <c r="M127" i="4"/>
  <c r="AB73" i="4"/>
  <c r="AA73" i="4"/>
  <c r="L117" i="4"/>
  <c r="S127" i="4" l="1"/>
  <c r="AA87" i="4"/>
  <c r="V135" i="4" s="1"/>
  <c r="V137" i="4" s="1"/>
  <c r="J127" i="4"/>
  <c r="P127" i="4"/>
  <c r="S133" i="4"/>
  <c r="V118" i="4"/>
  <c r="W118" i="4" s="1"/>
  <c r="W106" i="4"/>
  <c r="U127" i="4"/>
  <c r="L133" i="4"/>
  <c r="L127" i="4"/>
  <c r="J133" i="4"/>
  <c r="O117" i="4"/>
  <c r="V117" i="4" s="1"/>
  <c r="W117" i="4" s="1"/>
  <c r="Q133" i="4"/>
  <c r="Q127" i="4"/>
  <c r="T133" i="4"/>
  <c r="K133" i="4"/>
  <c r="K127" i="4"/>
  <c r="R127" i="4"/>
  <c r="K128" i="4" l="1"/>
  <c r="L128" i="4" s="1"/>
  <c r="M128" i="4" s="1"/>
  <c r="N128" i="4" s="1"/>
  <c r="V127" i="4"/>
  <c r="O133" i="4"/>
  <c r="O127" i="4"/>
  <c r="V133" i="4"/>
  <c r="K135" i="4" s="1"/>
  <c r="J136" i="4" l="1"/>
  <c r="J135" i="4"/>
  <c r="J137" i="4" s="1"/>
  <c r="K136" i="4"/>
  <c r="K137" i="4" s="1"/>
  <c r="O128" i="4"/>
  <c r="P128" i="4" s="1"/>
  <c r="Q128" i="4" s="1"/>
  <c r="R128" i="4" s="1"/>
  <c r="S128" i="4" s="1"/>
  <c r="T128" i="4" s="1"/>
  <c r="U128" i="4" s="1"/>
  <c r="U136" i="4"/>
  <c r="P136" i="4"/>
  <c r="R136" i="4"/>
  <c r="P135" i="4"/>
  <c r="R135" i="4"/>
  <c r="M135" i="4"/>
  <c r="N136" i="4"/>
  <c r="N135" i="4"/>
  <c r="N137" i="4" s="1"/>
  <c r="M136" i="4"/>
  <c r="T136" i="4"/>
  <c r="Q136" i="4"/>
  <c r="L136" i="4"/>
  <c r="Q135" i="4"/>
  <c r="T135" i="4"/>
  <c r="T137" i="4" s="1"/>
  <c r="S136" i="4"/>
  <c r="S135" i="4"/>
  <c r="L135" i="4"/>
  <c r="O136" i="4"/>
  <c r="O135" i="4"/>
  <c r="O137" i="4" s="1"/>
  <c r="L137" i="4" l="1"/>
  <c r="Q137" i="4"/>
  <c r="U137" i="4"/>
  <c r="M137" i="4"/>
  <c r="P137" i="4"/>
  <c r="S137" i="4"/>
  <c r="R137" i="4"/>
</calcChain>
</file>

<file path=xl/sharedStrings.xml><?xml version="1.0" encoding="utf-8"?>
<sst xmlns="http://schemas.openxmlformats.org/spreadsheetml/2006/main" count="496" uniqueCount="118">
  <si>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</si>
  <si>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</si>
  <si>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</si>
  <si>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</si>
  <si>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</si>
  <si>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</si>
  <si>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</si>
  <si>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</si>
  <si>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</si>
  <si>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</si>
  <si>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</si>
  <si>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</si>
  <si>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</si>
  <si>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</si>
  <si>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</si>
  <si>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</si>
  <si>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</si>
  <si>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</si>
  <si>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</si>
  <si>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</si>
  <si>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</si>
  <si>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</si>
  <si>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</si>
  <si>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</si>
  <si>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</si>
  <si>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</si>
  <si>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</si>
  <si>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</si>
  <si>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</si>
  <si>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</si>
  <si>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</si>
  <si>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</si>
  <si>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</si>
  <si>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</si>
  <si>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</si>
  <si>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</si>
  <si>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</si>
  <si>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</si>
  <si>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</si>
  <si>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</si>
  <si>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</si>
  <si>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</si>
  <si>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</si>
  <si>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</si>
  <si>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</si>
  <si>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</si>
  <si>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</si>
  <si>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</si>
  <si>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</si>
  <si>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</si>
  <si>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</si>
  <si>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</si>
  <si>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</si>
  <si>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</si>
  <si>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</si>
  <si>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</si>
  <si>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</si>
  <si>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</si>
  <si>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</si>
  <si>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</si>
  <si>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</si>
  <si>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</si>
  <si>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</si>
  <si>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</si>
  <si>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</si>
  <si>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</si>
  <si>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</si>
  <si>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</si>
  <si>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</si>
  <si>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</si>
  <si>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</si>
  <si>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</si>
  <si>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</si>
  <si>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</si>
  <si>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</si>
  <si>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</si>
  <si>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</si>
  <si>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</si>
  <si>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</si>
  <si>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</si>
  <si>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Normalt lønnsbudsjett 2014</t>
  </si>
  <si>
    <t>Oppdatert lønnstabell 2014/2015</t>
  </si>
  <si>
    <t>oppdatert 22.10.2014 (MN 3.11.2014)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</si>
  <si>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</si>
  <si>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</si>
  <si>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</si>
  <si>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</si>
  <si>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</si>
  <si>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</si>
  <si>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</si>
  <si>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</si>
  <si>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</si>
  <si>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</si>
  <si>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</si>
  <si>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</si>
  <si>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</si>
  <si>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</si>
  <si>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</si>
  <si>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</si>
  <si>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</si>
  <si>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</si>
  <si>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</si>
  <si>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</si>
  <si>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Det som føres i B3</t>
  </si>
  <si>
    <t>SUM</t>
  </si>
  <si>
    <t>Antall siffer avrunding: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</si>
  <si>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</si>
  <si>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</si>
  <si>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</si>
  <si>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</si>
  <si>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</si>
  <si>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</si>
  <si>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 xml:space="preserve">Kostnads-
overhead </t>
  </si>
  <si>
    <t>Diff. Kostnads- og
 inntekts-overhead</t>
  </si>
  <si>
    <t>5xxx</t>
  </si>
  <si>
    <t>belastet frikjøp PA</t>
  </si>
  <si>
    <t>Sum frikjøp</t>
  </si>
  <si>
    <t>40 % eller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</si>
</sst>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/>
    <xf numFmtId="0" fontId="10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vertical="top" wrapText="1"/>
    </xf>
    <xf numFmtId="0" fontId="2" fillId="0" borderId="0" xfId="0" applyFont="1" applyFill="1"/>
    <xf numFmtId="0" fontId="8" fillId="0" borderId="0" xfId="2"/>
    <xf numFmtId="0" fontId="12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12" xfId="0" applyNumberFormat="1" applyFont="1" applyFill="1" applyBorder="1"/>
    <xf numFmtId="3" fontId="2" fillId="4" borderId="12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5" borderId="5" xfId="0" applyNumberFormat="1" applyFont="1" applyFill="1" applyBorder="1"/>
    <xf numFmtId="9" fontId="2" fillId="0" borderId="5" xfId="0" applyNumberFormat="1" applyFont="1" applyBorder="1"/>
    <xf numFmtId="9" fontId="2" fillId="0" borderId="0" xfId="3" applyFont="1"/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A43" sqref="A43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67" t="s">
        <v>83</v>
      </c>
      <c r="B1" s="67"/>
      <c r="C1" s="67"/>
    </row>
    <row r="2" spans="1:3" ht="15.75" x14ac:dyDescent="0.25">
      <c r="A2" s="67"/>
      <c r="B2" s="67"/>
      <c r="C2" s="67"/>
    </row>
    <row r="3" spans="1:3" ht="15.75" x14ac:dyDescent="0.2">
      <c r="A3" s="68" t="s">
        <v>84</v>
      </c>
      <c r="B3" s="69" t="s">
        <v>85</v>
      </c>
      <c r="C3" s="70" t="s">
        <v>86</v>
      </c>
    </row>
    <row r="4" spans="1:3" ht="15.75" x14ac:dyDescent="0.2">
      <c r="A4" s="71" t="s">
        <v>87</v>
      </c>
      <c r="B4" s="72">
        <v>100005</v>
      </c>
      <c r="C4" s="73" t="s">
        <v>88</v>
      </c>
    </row>
    <row r="5" spans="1:3" ht="15.75" x14ac:dyDescent="0.2">
      <c r="A5" s="71" t="s">
        <v>89</v>
      </c>
      <c r="B5" s="72">
        <v>199995</v>
      </c>
      <c r="C5" s="73" t="s">
        <v>90</v>
      </c>
    </row>
    <row r="6" spans="1:3" ht="15.75" x14ac:dyDescent="0.2">
      <c r="A6" s="74" t="s">
        <v>91</v>
      </c>
      <c r="B6" s="75">
        <v>639994</v>
      </c>
      <c r="C6" s="76" t="s">
        <v>92</v>
      </c>
    </row>
    <row r="7" spans="1:3" ht="15.75" x14ac:dyDescent="0.2">
      <c r="A7" s="77"/>
      <c r="B7" s="78">
        <v>639995</v>
      </c>
      <c r="C7" s="79" t="s">
        <v>93</v>
      </c>
    </row>
    <row r="8" spans="1:3" ht="15.75" x14ac:dyDescent="0.2">
      <c r="A8" s="80" t="s">
        <v>94</v>
      </c>
      <c r="B8" s="81">
        <v>219995</v>
      </c>
      <c r="C8" s="82" t="s">
        <v>95</v>
      </c>
    </row>
    <row r="9" spans="1:3" ht="15.75" x14ac:dyDescent="0.2">
      <c r="A9" s="83"/>
      <c r="B9" s="81">
        <v>299995</v>
      </c>
      <c r="C9" s="82" t="s">
        <v>96</v>
      </c>
    </row>
    <row r="10" spans="1:3" ht="15.75" x14ac:dyDescent="0.2">
      <c r="A10" s="83"/>
      <c r="B10" s="81">
        <v>399995</v>
      </c>
      <c r="C10" s="82" t="s">
        <v>97</v>
      </c>
    </row>
    <row r="11" spans="1:3" ht="15.75" x14ac:dyDescent="0.2">
      <c r="A11" s="83"/>
      <c r="B11" s="81">
        <v>469994</v>
      </c>
      <c r="C11" s="82" t="s">
        <v>98</v>
      </c>
    </row>
    <row r="12" spans="1:3" ht="15.75" x14ac:dyDescent="0.2">
      <c r="A12" s="83"/>
      <c r="B12" s="81">
        <v>469995</v>
      </c>
      <c r="C12" s="82" t="s">
        <v>99</v>
      </c>
    </row>
    <row r="13" spans="1:3" ht="15.75" x14ac:dyDescent="0.2">
      <c r="A13" s="83"/>
      <c r="B13" s="81">
        <v>499995</v>
      </c>
      <c r="C13" s="82" t="s">
        <v>100</v>
      </c>
    </row>
    <row r="14" spans="1:3" ht="15.75" x14ac:dyDescent="0.2">
      <c r="A14" s="83"/>
      <c r="B14" s="81">
        <v>599995</v>
      </c>
      <c r="C14" s="82" t="s">
        <v>101</v>
      </c>
    </row>
    <row r="15" spans="1:3" ht="15.75" x14ac:dyDescent="0.2">
      <c r="A15" s="77"/>
      <c r="B15" s="78">
        <v>699995</v>
      </c>
      <c r="C15" s="79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0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W158" sqref="W158:W159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1.42578125" style="13"/>
    <col min="26" max="26" width="15.5703125" style="13" bestFit="1" customWidth="1"/>
    <col min="27" max="27" width="11.42578125" style="13"/>
    <col min="28" max="28" width="21.85546875" style="13" customWidth="1"/>
    <col min="29" max="29" width="4.85546875" style="13" bestFit="1" customWidth="1"/>
    <col min="30" max="16384" width="11.42578125" style="13"/>
  </cols>
  <sheetData>
    <row r="1" spans="1:29" ht="12.75" customHeight="1" x14ac:dyDescent="0.2">
      <c r="B1" s="10"/>
      <c r="C1" s="3" t="s">
        <v>80</v>
      </c>
      <c r="D1" s="11"/>
      <c r="E1" s="12"/>
      <c r="F1" s="11"/>
      <c r="I1" s="14"/>
      <c r="T1" s="109" t="s">
        <v>82</v>
      </c>
      <c r="U1" s="109"/>
      <c r="V1" s="109"/>
      <c r="W1" s="14"/>
      <c r="X1" s="108" t="s">
        <v>109</v>
      </c>
      <c r="Y1" s="108" t="s">
        <v>110</v>
      </c>
      <c r="Z1" s="108" t="s">
        <v>111</v>
      </c>
      <c r="AA1" s="108" t="s">
        <v>112</v>
      </c>
      <c r="AB1" s="108" t="s">
        <v>113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08"/>
      <c r="Y2" s="108"/>
      <c r="Z2" s="108"/>
      <c r="AA2" s="108"/>
      <c r="AB2" s="108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 t="s">
        <v>114</v>
      </c>
      <c r="Y3" s="101"/>
      <c r="Z3" s="101" t="s">
        <v>117</v>
      </c>
      <c r="AA3" s="101">
        <v>9111</v>
      </c>
      <c r="AB3" s="101">
        <v>9052</v>
      </c>
      <c r="AC3" s="101"/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10" si="1">E5*H5</f>
        <v>27283.399999999998</v>
      </c>
      <c r="K5" s="15">
        <f t="shared" ref="K5:K10" si="2">E5*H5</f>
        <v>27283.399999999998</v>
      </c>
      <c r="L5" s="15">
        <f t="shared" ref="L5:L10" si="3">E5*H5</f>
        <v>27283.399999999998</v>
      </c>
      <c r="M5" s="15">
        <f t="shared" ref="M5:M10" si="4">E5*H5</f>
        <v>27283.399999999998</v>
      </c>
      <c r="N5" s="15">
        <f t="shared" ref="N5:N10" si="5">E5*I5</f>
        <v>27283.399999999998</v>
      </c>
      <c r="O5" s="15">
        <f t="shared" ref="O5:O15" si="6">(I5-(I5*12/260*25))*E5</f>
        <v>-4197.4461538461546</v>
      </c>
      <c r="P5" s="15">
        <f t="shared" ref="P5:P10" si="7">E5*I5</f>
        <v>27283.399999999998</v>
      </c>
      <c r="Q5" s="15">
        <f t="shared" ref="Q5:Q10" si="8">E5*I5</f>
        <v>27283.399999999998</v>
      </c>
      <c r="R5" s="15">
        <f t="shared" ref="R5:R10" si="9">E5*I5</f>
        <v>27283.399999999998</v>
      </c>
      <c r="S5" s="15">
        <f t="shared" ref="S5:S10" si="10">E5*I5</f>
        <v>27283.399999999998</v>
      </c>
      <c r="T5" s="15">
        <f t="shared" ref="T5:T10" si="11">E5*I5</f>
        <v>27283.399999999998</v>
      </c>
      <c r="U5" s="15">
        <f t="shared" ref="U5:U10" si="12">E5*I5</f>
        <v>27283.399999999998</v>
      </c>
      <c r="V5" s="15">
        <f t="shared" ref="V5:V10" si="13">SUM(J5:U5)</f>
        <v>295919.95384615386</v>
      </c>
      <c r="W5" s="14"/>
      <c r="X5" s="15">
        <f>ROUND(V5*1.4417,-$F$131)</f>
        <v>427000</v>
      </c>
      <c r="Y5" s="105">
        <v>0.4</v>
      </c>
      <c r="Z5" s="106">
        <v>0.45</v>
      </c>
      <c r="AA5" s="15">
        <f>ROUND(X5*Y5,-$F$131)</f>
        <v>171000</v>
      </c>
      <c r="AB5" s="15">
        <f>ROUND(X5*(Z5-Y5),-$F$131)</f>
        <v>21000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5">
        <v>0.4</v>
      </c>
      <c r="Z6" s="106"/>
      <c r="AA6" s="15">
        <f t="shared" ref="AA6:AA69" si="15">ROUND(X6*Y6,-$F$131)</f>
        <v>0</v>
      </c>
      <c r="AB6" s="15">
        <f t="shared" ref="AB6:AB69" si="16">ROUND(X6*(Z6-Y6),-$F$131)</f>
        <v>0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5">
        <v>0.4</v>
      </c>
      <c r="Z7" s="106"/>
      <c r="AA7" s="15">
        <f t="shared" si="15"/>
        <v>0</v>
      </c>
      <c r="AB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5">
        <v>0.4</v>
      </c>
      <c r="Z8" s="106"/>
      <c r="AA8" s="15">
        <f t="shared" si="15"/>
        <v>0</v>
      </c>
      <c r="AB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5">
        <v>0.4</v>
      </c>
      <c r="Z9" s="106"/>
      <c r="AA9" s="15">
        <f t="shared" si="15"/>
        <v>0</v>
      </c>
      <c r="AB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5">
        <v>0.4</v>
      </c>
      <c r="Z10" s="106"/>
      <c r="AA10" s="15">
        <f t="shared" si="15"/>
        <v>0</v>
      </c>
      <c r="AB10" s="15">
        <f t="shared" si="16"/>
        <v>0</v>
      </c>
    </row>
    <row r="11" spans="1:29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5">
        <v>0.4</v>
      </c>
      <c r="Z11" s="106"/>
      <c r="AA11" s="15">
        <f t="shared" si="15"/>
        <v>0</v>
      </c>
      <c r="AB11" s="15">
        <f t="shared" si="16"/>
        <v>0</v>
      </c>
    </row>
    <row r="12" spans="1:29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5">
        <v>0.4</v>
      </c>
      <c r="Z12" s="106"/>
      <c r="AA12" s="15">
        <f t="shared" si="15"/>
        <v>0</v>
      </c>
      <c r="AB12" s="15">
        <f t="shared" si="16"/>
        <v>0</v>
      </c>
    </row>
    <row r="13" spans="1:29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5">
        <v>0.4</v>
      </c>
      <c r="Z13" s="106"/>
      <c r="AA13" s="15">
        <f t="shared" si="15"/>
        <v>0</v>
      </c>
      <c r="AB13" s="15">
        <f t="shared" si="16"/>
        <v>0</v>
      </c>
    </row>
    <row r="14" spans="1:29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5">
        <v>0.4</v>
      </c>
      <c r="Z14" s="106"/>
      <c r="AA14" s="15">
        <f t="shared" si="15"/>
        <v>0</v>
      </c>
      <c r="AB14" s="15">
        <f t="shared" si="16"/>
        <v>0</v>
      </c>
    </row>
    <row r="15" spans="1:29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5">
        <v>0.4</v>
      </c>
      <c r="Z15" s="106"/>
      <c r="AA15" s="15">
        <f t="shared" si="15"/>
        <v>0</v>
      </c>
      <c r="AB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30">SUM(K5:K15)</f>
        <v>27283.399999999998</v>
      </c>
      <c r="L16" s="36">
        <f t="shared" si="30"/>
        <v>27283.399999999998</v>
      </c>
      <c r="M16" s="36">
        <f t="shared" si="30"/>
        <v>27283.399999999998</v>
      </c>
      <c r="N16" s="36">
        <f t="shared" si="30"/>
        <v>27283.399999999998</v>
      </c>
      <c r="O16" s="36">
        <f t="shared" si="30"/>
        <v>-4197.4461538461546</v>
      </c>
      <c r="P16" s="36">
        <f t="shared" si="30"/>
        <v>27283.399999999998</v>
      </c>
      <c r="Q16" s="36">
        <f t="shared" si="30"/>
        <v>27283.399999999998</v>
      </c>
      <c r="R16" s="36">
        <f t="shared" si="30"/>
        <v>27283.399999999998</v>
      </c>
      <c r="S16" s="36">
        <f t="shared" si="30"/>
        <v>27283.399999999998</v>
      </c>
      <c r="T16" s="36">
        <f t="shared" si="30"/>
        <v>27283.399999999998</v>
      </c>
      <c r="U16" s="36">
        <f t="shared" si="30"/>
        <v>27283.399999999998</v>
      </c>
      <c r="V16" s="36">
        <f t="shared" si="30"/>
        <v>295919.95384615386</v>
      </c>
      <c r="W16" s="14"/>
      <c r="X16" s="15"/>
      <c r="Y16" s="105"/>
      <c r="Z16" s="107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7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4"/>
      <c r="AA18" s="15"/>
      <c r="AB18" s="15"/>
    </row>
    <row r="19" spans="1:28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8"/>
        <v>27283.399999999998</v>
      </c>
      <c r="K19" s="15">
        <f t="shared" si="19"/>
        <v>27283.399999999998</v>
      </c>
      <c r="L19" s="15">
        <f t="shared" si="20"/>
        <v>27283.399999999998</v>
      </c>
      <c r="M19" s="15">
        <f t="shared" si="21"/>
        <v>27283.399999999998</v>
      </c>
      <c r="N19" s="15">
        <f t="shared" si="22"/>
        <v>27283.399999999998</v>
      </c>
      <c r="O19" s="15">
        <f t="shared" ref="O19:O30" si="31">(I19-(I19*12/260*25))*E19</f>
        <v>-4197.4461538461546</v>
      </c>
      <c r="P19" s="15">
        <f t="shared" si="23"/>
        <v>27283.399999999998</v>
      </c>
      <c r="Q19" s="15">
        <f t="shared" si="24"/>
        <v>27283.399999999998</v>
      </c>
      <c r="R19" s="15">
        <f t="shared" si="25"/>
        <v>27283.399999999998</v>
      </c>
      <c r="S19" s="15">
        <f t="shared" si="26"/>
        <v>27283.399999999998</v>
      </c>
      <c r="T19" s="15">
        <f t="shared" si="27"/>
        <v>27283.399999999998</v>
      </c>
      <c r="U19" s="15">
        <f t="shared" si="28"/>
        <v>27283.399999999998</v>
      </c>
      <c r="V19" s="15">
        <f t="shared" si="29"/>
        <v>295919.95384615386</v>
      </c>
      <c r="W19" s="14"/>
      <c r="X19" s="15">
        <f t="shared" si="14"/>
        <v>427000</v>
      </c>
      <c r="Y19" s="105">
        <v>0.4</v>
      </c>
      <c r="Z19" s="106">
        <v>0.4</v>
      </c>
      <c r="AA19" s="15">
        <f t="shared" si="15"/>
        <v>171000</v>
      </c>
      <c r="AB19" s="15">
        <f t="shared" si="16"/>
        <v>0</v>
      </c>
    </row>
    <row r="20" spans="1:28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105">
        <v>0.4</v>
      </c>
      <c r="Z20" s="106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105">
        <v>0.4</v>
      </c>
      <c r="Z21" s="106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105">
        <v>0.4</v>
      </c>
      <c r="Z22" s="106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105">
        <v>0.4</v>
      </c>
      <c r="Z23" s="106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105">
        <v>0.4</v>
      </c>
      <c r="Z24" s="106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105">
        <v>0.4</v>
      </c>
      <c r="Z25" s="106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105">
        <v>0.4</v>
      </c>
      <c r="Z26" s="106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5">
        <v>0.4</v>
      </c>
      <c r="Z27" s="106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5">
        <v>0.4</v>
      </c>
      <c r="Z28" s="106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5">
        <v>0.4</v>
      </c>
      <c r="Z29" s="106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5">
        <v>0.4</v>
      </c>
      <c r="Z30" s="106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2">SUM(J19:J30)</f>
        <v>27283.399999999998</v>
      </c>
      <c r="K31" s="36">
        <f t="shared" si="32"/>
        <v>27283.399999999998</v>
      </c>
      <c r="L31" s="36">
        <f t="shared" si="32"/>
        <v>27283.399999999998</v>
      </c>
      <c r="M31" s="36">
        <f t="shared" si="32"/>
        <v>27283.399999999998</v>
      </c>
      <c r="N31" s="36">
        <f t="shared" si="32"/>
        <v>27283.399999999998</v>
      </c>
      <c r="O31" s="36">
        <f t="shared" si="32"/>
        <v>-4197.4461538461546</v>
      </c>
      <c r="P31" s="36">
        <f t="shared" si="32"/>
        <v>27283.399999999998</v>
      </c>
      <c r="Q31" s="36">
        <f t="shared" si="32"/>
        <v>27283.399999999998</v>
      </c>
      <c r="R31" s="36">
        <f t="shared" si="32"/>
        <v>27283.399999999998</v>
      </c>
      <c r="S31" s="36">
        <f t="shared" si="32"/>
        <v>27283.399999999998</v>
      </c>
      <c r="T31" s="36">
        <f t="shared" si="32"/>
        <v>27283.399999999998</v>
      </c>
      <c r="U31" s="36">
        <f t="shared" si="32"/>
        <v>27283.399999999998</v>
      </c>
      <c r="V31" s="36">
        <f t="shared" si="32"/>
        <v>295919.95384615386</v>
      </c>
      <c r="W31" s="14"/>
      <c r="X31" s="15"/>
      <c r="Y31" s="105"/>
      <c r="Z31" s="107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7"/>
      <c r="AA32" s="15"/>
      <c r="AB32" s="15"/>
    </row>
    <row r="33" spans="1:28" s="1" customFormat="1" x14ac:dyDescent="0.2">
      <c r="A33" s="56">
        <v>5007</v>
      </c>
      <c r="B33" s="10">
        <f t="shared" ref="B33:B38" si="33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34">E33*H33</f>
        <v>0</v>
      </c>
      <c r="K33" s="15">
        <f t="shared" ref="K33:K38" si="35">E33*H33</f>
        <v>0</v>
      </c>
      <c r="L33" s="15">
        <f t="shared" ref="L33:L38" si="36">E33*H33</f>
        <v>0</v>
      </c>
      <c r="M33" s="15">
        <f t="shared" ref="M33:M38" si="37">E33*H33</f>
        <v>0</v>
      </c>
      <c r="N33" s="15">
        <f t="shared" ref="N33:N38" si="38">E33*I33</f>
        <v>0</v>
      </c>
      <c r="O33" s="15">
        <f t="shared" ref="O33:O38" si="39">(I33-(I33*12/260*25))*E33</f>
        <v>0</v>
      </c>
      <c r="P33" s="15">
        <f t="shared" ref="P33:P38" si="40">E33*I33</f>
        <v>0</v>
      </c>
      <c r="Q33" s="15">
        <f t="shared" ref="Q33:Q38" si="41">E33*I33</f>
        <v>0</v>
      </c>
      <c r="R33" s="15">
        <f t="shared" ref="R33:R38" si="42">E33*I33</f>
        <v>0</v>
      </c>
      <c r="S33" s="15">
        <f t="shared" ref="S33:S38" si="43">E33*I33</f>
        <v>0</v>
      </c>
      <c r="T33" s="15">
        <f t="shared" ref="T33:T38" si="44">E33*I33</f>
        <v>0</v>
      </c>
      <c r="U33" s="15">
        <f t="shared" ref="U33:U38" si="45">E33*I33</f>
        <v>0</v>
      </c>
      <c r="V33" s="15">
        <f t="shared" ref="V33:V38" si="46">SUM(J33:U33)</f>
        <v>0</v>
      </c>
      <c r="W33" s="14"/>
      <c r="X33" s="15">
        <f t="shared" si="14"/>
        <v>0</v>
      </c>
      <c r="Y33" s="105">
        <v>0.4</v>
      </c>
      <c r="Z33" s="106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33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34"/>
        <v>0</v>
      </c>
      <c r="K34" s="15">
        <f t="shared" si="35"/>
        <v>0</v>
      </c>
      <c r="L34" s="15">
        <f t="shared" si="36"/>
        <v>0</v>
      </c>
      <c r="M34" s="15">
        <f t="shared" si="37"/>
        <v>0</v>
      </c>
      <c r="N34" s="15">
        <f t="shared" si="38"/>
        <v>0</v>
      </c>
      <c r="O34" s="15">
        <f t="shared" si="39"/>
        <v>0</v>
      </c>
      <c r="P34" s="15">
        <f t="shared" si="40"/>
        <v>0</v>
      </c>
      <c r="Q34" s="15">
        <f t="shared" si="41"/>
        <v>0</v>
      </c>
      <c r="R34" s="15">
        <f t="shared" si="42"/>
        <v>0</v>
      </c>
      <c r="S34" s="15">
        <f t="shared" si="43"/>
        <v>0</v>
      </c>
      <c r="T34" s="15">
        <f t="shared" si="44"/>
        <v>0</v>
      </c>
      <c r="U34" s="15">
        <f t="shared" si="45"/>
        <v>0</v>
      </c>
      <c r="V34" s="15">
        <f t="shared" si="46"/>
        <v>0</v>
      </c>
      <c r="W34" s="14"/>
      <c r="X34" s="15">
        <f t="shared" si="14"/>
        <v>0</v>
      </c>
      <c r="Y34" s="105">
        <v>0.4</v>
      </c>
      <c r="Z34" s="106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33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34"/>
        <v>0</v>
      </c>
      <c r="K35" s="15">
        <f t="shared" si="35"/>
        <v>0</v>
      </c>
      <c r="L35" s="15">
        <f t="shared" si="36"/>
        <v>0</v>
      </c>
      <c r="M35" s="15">
        <f t="shared" si="37"/>
        <v>0</v>
      </c>
      <c r="N35" s="15">
        <f t="shared" si="38"/>
        <v>0</v>
      </c>
      <c r="O35" s="15">
        <f t="shared" si="39"/>
        <v>0</v>
      </c>
      <c r="P35" s="15">
        <f t="shared" si="40"/>
        <v>0</v>
      </c>
      <c r="Q35" s="15">
        <f t="shared" si="41"/>
        <v>0</v>
      </c>
      <c r="R35" s="15">
        <f t="shared" si="42"/>
        <v>0</v>
      </c>
      <c r="S35" s="15">
        <f t="shared" si="43"/>
        <v>0</v>
      </c>
      <c r="T35" s="15">
        <f t="shared" si="44"/>
        <v>0</v>
      </c>
      <c r="U35" s="15">
        <f t="shared" si="45"/>
        <v>0</v>
      </c>
      <c r="V35" s="15">
        <f t="shared" si="46"/>
        <v>0</v>
      </c>
      <c r="W35" s="14"/>
      <c r="X35" s="15">
        <f t="shared" si="14"/>
        <v>0</v>
      </c>
      <c r="Y35" s="105">
        <v>0.4</v>
      </c>
      <c r="Z35" s="106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33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34"/>
        <v>0</v>
      </c>
      <c r="K36" s="15">
        <f t="shared" si="35"/>
        <v>0</v>
      </c>
      <c r="L36" s="15">
        <f t="shared" si="36"/>
        <v>0</v>
      </c>
      <c r="M36" s="15">
        <f t="shared" si="37"/>
        <v>0</v>
      </c>
      <c r="N36" s="15">
        <f t="shared" si="38"/>
        <v>0</v>
      </c>
      <c r="O36" s="15">
        <f t="shared" si="39"/>
        <v>0</v>
      </c>
      <c r="P36" s="15">
        <f t="shared" si="40"/>
        <v>0</v>
      </c>
      <c r="Q36" s="15">
        <f t="shared" si="41"/>
        <v>0</v>
      </c>
      <c r="R36" s="15">
        <f t="shared" si="42"/>
        <v>0</v>
      </c>
      <c r="S36" s="15">
        <f t="shared" si="43"/>
        <v>0</v>
      </c>
      <c r="T36" s="15">
        <f t="shared" si="44"/>
        <v>0</v>
      </c>
      <c r="U36" s="15">
        <f t="shared" si="45"/>
        <v>0</v>
      </c>
      <c r="V36" s="15">
        <f t="shared" si="46"/>
        <v>0</v>
      </c>
      <c r="W36" s="14"/>
      <c r="X36" s="15">
        <f t="shared" si="14"/>
        <v>0</v>
      </c>
      <c r="Y36" s="105">
        <v>0.4</v>
      </c>
      <c r="Z36" s="106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33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34"/>
        <v>0</v>
      </c>
      <c r="K37" s="15">
        <f t="shared" si="35"/>
        <v>0</v>
      </c>
      <c r="L37" s="15">
        <f t="shared" si="36"/>
        <v>0</v>
      </c>
      <c r="M37" s="15">
        <f t="shared" si="37"/>
        <v>0</v>
      </c>
      <c r="N37" s="15">
        <f t="shared" si="38"/>
        <v>0</v>
      </c>
      <c r="O37" s="15">
        <f t="shared" si="39"/>
        <v>0</v>
      </c>
      <c r="P37" s="15">
        <f t="shared" si="40"/>
        <v>0</v>
      </c>
      <c r="Q37" s="15">
        <f t="shared" si="41"/>
        <v>0</v>
      </c>
      <c r="R37" s="15">
        <f t="shared" si="42"/>
        <v>0</v>
      </c>
      <c r="S37" s="15">
        <f t="shared" si="43"/>
        <v>0</v>
      </c>
      <c r="T37" s="15">
        <f t="shared" si="44"/>
        <v>0</v>
      </c>
      <c r="U37" s="15">
        <f t="shared" si="45"/>
        <v>0</v>
      </c>
      <c r="V37" s="15">
        <f t="shared" si="46"/>
        <v>0</v>
      </c>
      <c r="W37" s="14"/>
      <c r="X37" s="15">
        <f t="shared" si="14"/>
        <v>0</v>
      </c>
      <c r="Y37" s="105">
        <v>0.4</v>
      </c>
      <c r="Z37" s="106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33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34"/>
        <v>0</v>
      </c>
      <c r="K38" s="15">
        <f t="shared" si="35"/>
        <v>0</v>
      </c>
      <c r="L38" s="15">
        <f t="shared" si="36"/>
        <v>0</v>
      </c>
      <c r="M38" s="15">
        <f t="shared" si="37"/>
        <v>0</v>
      </c>
      <c r="N38" s="15">
        <f t="shared" si="38"/>
        <v>0</v>
      </c>
      <c r="O38" s="15">
        <f t="shared" si="39"/>
        <v>0</v>
      </c>
      <c r="P38" s="15">
        <f t="shared" si="40"/>
        <v>0</v>
      </c>
      <c r="Q38" s="15">
        <f t="shared" si="41"/>
        <v>0</v>
      </c>
      <c r="R38" s="15">
        <f t="shared" si="42"/>
        <v>0</v>
      </c>
      <c r="S38" s="15">
        <f t="shared" si="43"/>
        <v>0</v>
      </c>
      <c r="T38" s="15">
        <f t="shared" si="44"/>
        <v>0</v>
      </c>
      <c r="U38" s="15">
        <f t="shared" si="45"/>
        <v>0</v>
      </c>
      <c r="V38" s="15">
        <f t="shared" si="46"/>
        <v>0</v>
      </c>
      <c r="W38" s="14"/>
      <c r="X38" s="15">
        <f t="shared" si="14"/>
        <v>0</v>
      </c>
      <c r="Y38" s="105">
        <v>0.4</v>
      </c>
      <c r="Z38" s="106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7">SUM(K33:K38)</f>
        <v>0</v>
      </c>
      <c r="L39" s="36">
        <f t="shared" si="47"/>
        <v>0</v>
      </c>
      <c r="M39" s="36">
        <f t="shared" si="47"/>
        <v>0</v>
      </c>
      <c r="N39" s="36">
        <f t="shared" si="47"/>
        <v>0</v>
      </c>
      <c r="O39" s="36">
        <f t="shared" si="47"/>
        <v>0</v>
      </c>
      <c r="P39" s="36">
        <f t="shared" si="47"/>
        <v>0</v>
      </c>
      <c r="Q39" s="36">
        <f t="shared" si="47"/>
        <v>0</v>
      </c>
      <c r="R39" s="36">
        <f t="shared" si="47"/>
        <v>0</v>
      </c>
      <c r="S39" s="36">
        <f t="shared" si="47"/>
        <v>0</v>
      </c>
      <c r="T39" s="36">
        <f t="shared" si="47"/>
        <v>0</v>
      </c>
      <c r="U39" s="36">
        <f t="shared" si="47"/>
        <v>0</v>
      </c>
      <c r="V39" s="36">
        <f t="shared" si="47"/>
        <v>0</v>
      </c>
      <c r="W39" s="14"/>
      <c r="X39" s="15"/>
      <c r="Y39" s="105"/>
      <c r="Z39" s="107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4"/>
      <c r="AA40" s="15"/>
      <c r="AB40" s="15"/>
    </row>
    <row r="41" spans="1:28" s="1" customFormat="1" x14ac:dyDescent="0.2">
      <c r="A41" s="56" t="s">
        <v>49</v>
      </c>
      <c r="B41" s="10">
        <f t="shared" ref="B41:B46" si="4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49">E41*H41</f>
        <v>27283.399999999998</v>
      </c>
      <c r="K41" s="15">
        <f t="shared" ref="K41:K46" si="50">E41*H41</f>
        <v>27283.399999999998</v>
      </c>
      <c r="L41" s="15">
        <f t="shared" ref="L41:L46" si="51">E41*H41</f>
        <v>27283.399999999998</v>
      </c>
      <c r="M41" s="15">
        <f t="shared" ref="M41:M46" si="52">E41*H41</f>
        <v>27283.399999999998</v>
      </c>
      <c r="N41" s="15">
        <f t="shared" ref="N41:N46" si="53">E41*I41</f>
        <v>27283.399999999998</v>
      </c>
      <c r="O41" s="15">
        <f t="shared" ref="O41:O46" si="54">(I41-(I41*12/260*25))*E41</f>
        <v>-4197.4461538461546</v>
      </c>
      <c r="P41" s="15">
        <f t="shared" ref="P41:P46" si="55">E41*I41</f>
        <v>27283.399999999998</v>
      </c>
      <c r="Q41" s="15">
        <f t="shared" ref="Q41:Q46" si="56">E41*I41</f>
        <v>27283.399999999998</v>
      </c>
      <c r="R41" s="15">
        <f t="shared" ref="R41:R46" si="57">E41*I41</f>
        <v>27283.399999999998</v>
      </c>
      <c r="S41" s="15">
        <f t="shared" ref="S41:S46" si="58">E41*I41</f>
        <v>27283.399999999998</v>
      </c>
      <c r="T41" s="15">
        <f t="shared" ref="T41:T46" si="59">E41*I41</f>
        <v>27283.399999999998</v>
      </c>
      <c r="U41" s="15">
        <f t="shared" ref="U41:U46" si="60">E41*I41</f>
        <v>27283.399999999998</v>
      </c>
      <c r="V41" s="15">
        <f t="shared" ref="V41:V46" si="61">SUM(J41:U41)</f>
        <v>295919.95384615386</v>
      </c>
      <c r="W41" s="14"/>
      <c r="X41" s="15">
        <f t="shared" si="14"/>
        <v>427000</v>
      </c>
      <c r="Y41" s="105">
        <v>0.4</v>
      </c>
      <c r="Z41" s="106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4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49"/>
        <v>0</v>
      </c>
      <c r="K42" s="15">
        <f t="shared" si="50"/>
        <v>0</v>
      </c>
      <c r="L42" s="15">
        <f t="shared" si="51"/>
        <v>0</v>
      </c>
      <c r="M42" s="15">
        <f t="shared" si="52"/>
        <v>0</v>
      </c>
      <c r="N42" s="15">
        <f t="shared" si="53"/>
        <v>0</v>
      </c>
      <c r="O42" s="15">
        <f t="shared" si="54"/>
        <v>0</v>
      </c>
      <c r="P42" s="15">
        <f t="shared" si="55"/>
        <v>0</v>
      </c>
      <c r="Q42" s="15">
        <f t="shared" si="56"/>
        <v>0</v>
      </c>
      <c r="R42" s="15">
        <f t="shared" si="57"/>
        <v>0</v>
      </c>
      <c r="S42" s="15">
        <f t="shared" si="58"/>
        <v>0</v>
      </c>
      <c r="T42" s="15">
        <f t="shared" si="59"/>
        <v>0</v>
      </c>
      <c r="U42" s="15">
        <f t="shared" si="60"/>
        <v>0</v>
      </c>
      <c r="V42" s="15">
        <f t="shared" si="61"/>
        <v>0</v>
      </c>
      <c r="W42" s="14"/>
      <c r="X42" s="15">
        <f t="shared" si="14"/>
        <v>0</v>
      </c>
      <c r="Y42" s="105">
        <v>0.4</v>
      </c>
      <c r="Z42" s="106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4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49"/>
        <v>0</v>
      </c>
      <c r="K43" s="15">
        <f t="shared" si="50"/>
        <v>0</v>
      </c>
      <c r="L43" s="15">
        <f t="shared" si="51"/>
        <v>0</v>
      </c>
      <c r="M43" s="15">
        <f t="shared" si="52"/>
        <v>0</v>
      </c>
      <c r="N43" s="15">
        <f t="shared" si="53"/>
        <v>0</v>
      </c>
      <c r="O43" s="15">
        <f t="shared" si="54"/>
        <v>0</v>
      </c>
      <c r="P43" s="15">
        <f t="shared" si="55"/>
        <v>0</v>
      </c>
      <c r="Q43" s="15">
        <f t="shared" si="56"/>
        <v>0</v>
      </c>
      <c r="R43" s="15">
        <f t="shared" si="57"/>
        <v>0</v>
      </c>
      <c r="S43" s="15">
        <f t="shared" si="58"/>
        <v>0</v>
      </c>
      <c r="T43" s="15">
        <f t="shared" si="59"/>
        <v>0</v>
      </c>
      <c r="U43" s="15">
        <f t="shared" si="60"/>
        <v>0</v>
      </c>
      <c r="V43" s="15">
        <f t="shared" si="61"/>
        <v>0</v>
      </c>
      <c r="W43" s="14"/>
      <c r="X43" s="15">
        <f t="shared" si="14"/>
        <v>0</v>
      </c>
      <c r="Y43" s="105">
        <v>0.4</v>
      </c>
      <c r="Z43" s="106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4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49"/>
        <v>0</v>
      </c>
      <c r="K44" s="15">
        <f t="shared" si="50"/>
        <v>0</v>
      </c>
      <c r="L44" s="15">
        <f t="shared" si="51"/>
        <v>0</v>
      </c>
      <c r="M44" s="15">
        <f t="shared" si="52"/>
        <v>0</v>
      </c>
      <c r="N44" s="15">
        <f t="shared" si="53"/>
        <v>0</v>
      </c>
      <c r="O44" s="15">
        <f t="shared" si="54"/>
        <v>0</v>
      </c>
      <c r="P44" s="15">
        <f t="shared" si="55"/>
        <v>0</v>
      </c>
      <c r="Q44" s="15">
        <f t="shared" si="56"/>
        <v>0</v>
      </c>
      <c r="R44" s="15">
        <f t="shared" si="57"/>
        <v>0</v>
      </c>
      <c r="S44" s="15">
        <f t="shared" si="58"/>
        <v>0</v>
      </c>
      <c r="T44" s="15">
        <f t="shared" si="59"/>
        <v>0</v>
      </c>
      <c r="U44" s="15">
        <f t="shared" si="60"/>
        <v>0</v>
      </c>
      <c r="V44" s="15">
        <f t="shared" si="61"/>
        <v>0</v>
      </c>
      <c r="W44" s="14"/>
      <c r="X44" s="15">
        <f t="shared" si="14"/>
        <v>0</v>
      </c>
      <c r="Y44" s="105">
        <v>0.4</v>
      </c>
      <c r="Z44" s="106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4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49"/>
        <v>0</v>
      </c>
      <c r="K45" s="15">
        <f t="shared" si="50"/>
        <v>0</v>
      </c>
      <c r="L45" s="15">
        <f t="shared" si="51"/>
        <v>0</v>
      </c>
      <c r="M45" s="15">
        <f t="shared" si="52"/>
        <v>0</v>
      </c>
      <c r="N45" s="15">
        <f t="shared" si="53"/>
        <v>0</v>
      </c>
      <c r="O45" s="15">
        <f t="shared" si="54"/>
        <v>0</v>
      </c>
      <c r="P45" s="15">
        <f t="shared" si="55"/>
        <v>0</v>
      </c>
      <c r="Q45" s="15">
        <f t="shared" si="56"/>
        <v>0</v>
      </c>
      <c r="R45" s="15">
        <f t="shared" si="57"/>
        <v>0</v>
      </c>
      <c r="S45" s="15">
        <f t="shared" si="58"/>
        <v>0</v>
      </c>
      <c r="T45" s="15">
        <f t="shared" si="59"/>
        <v>0</v>
      </c>
      <c r="U45" s="15">
        <f t="shared" si="60"/>
        <v>0</v>
      </c>
      <c r="V45" s="15">
        <f t="shared" si="61"/>
        <v>0</v>
      </c>
      <c r="W45" s="14"/>
      <c r="X45" s="15">
        <f t="shared" si="14"/>
        <v>0</v>
      </c>
      <c r="Y45" s="105">
        <v>0.4</v>
      </c>
      <c r="Z45" s="106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4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49"/>
        <v>0</v>
      </c>
      <c r="K46" s="15">
        <f t="shared" si="50"/>
        <v>0</v>
      </c>
      <c r="L46" s="15">
        <f t="shared" si="51"/>
        <v>0</v>
      </c>
      <c r="M46" s="15">
        <f t="shared" si="52"/>
        <v>0</v>
      </c>
      <c r="N46" s="15">
        <f t="shared" si="53"/>
        <v>0</v>
      </c>
      <c r="O46" s="15">
        <f t="shared" si="54"/>
        <v>0</v>
      </c>
      <c r="P46" s="15">
        <f t="shared" si="55"/>
        <v>0</v>
      </c>
      <c r="Q46" s="15">
        <f t="shared" si="56"/>
        <v>0</v>
      </c>
      <c r="R46" s="15">
        <f t="shared" si="57"/>
        <v>0</v>
      </c>
      <c r="S46" s="15">
        <f t="shared" si="58"/>
        <v>0</v>
      </c>
      <c r="T46" s="15">
        <f t="shared" si="59"/>
        <v>0</v>
      </c>
      <c r="U46" s="15">
        <f t="shared" si="60"/>
        <v>0</v>
      </c>
      <c r="V46" s="15">
        <f t="shared" si="61"/>
        <v>0</v>
      </c>
      <c r="W46" s="14"/>
      <c r="X46" s="15">
        <f t="shared" si="14"/>
        <v>0</v>
      </c>
      <c r="Y46" s="105">
        <v>0.4</v>
      </c>
      <c r="Z46" s="106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62">SUM(K41:K46)</f>
        <v>27283.399999999998</v>
      </c>
      <c r="L47" s="36">
        <f t="shared" si="62"/>
        <v>27283.399999999998</v>
      </c>
      <c r="M47" s="36">
        <f t="shared" si="62"/>
        <v>27283.399999999998</v>
      </c>
      <c r="N47" s="36">
        <f t="shared" si="62"/>
        <v>27283.399999999998</v>
      </c>
      <c r="O47" s="36">
        <f t="shared" si="62"/>
        <v>-4197.4461538461546</v>
      </c>
      <c r="P47" s="36">
        <f t="shared" si="62"/>
        <v>27283.399999999998</v>
      </c>
      <c r="Q47" s="36">
        <f t="shared" si="62"/>
        <v>27283.399999999998</v>
      </c>
      <c r="R47" s="36">
        <f t="shared" si="62"/>
        <v>27283.399999999998</v>
      </c>
      <c r="S47" s="36">
        <f t="shared" si="62"/>
        <v>27283.399999999998</v>
      </c>
      <c r="T47" s="36">
        <f t="shared" si="62"/>
        <v>27283.399999999998</v>
      </c>
      <c r="U47" s="36">
        <f t="shared" si="62"/>
        <v>27283.399999999998</v>
      </c>
      <c r="V47" s="36">
        <f t="shared" si="62"/>
        <v>295919.95384615386</v>
      </c>
      <c r="W47" s="14"/>
      <c r="X47" s="15"/>
      <c r="Y47" s="105"/>
      <c r="Z47" s="107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7"/>
      <c r="AA48" s="15"/>
      <c r="AB48" s="15"/>
    </row>
    <row r="49" spans="1:28" s="1" customFormat="1" x14ac:dyDescent="0.2">
      <c r="A49" s="13">
        <v>5101</v>
      </c>
      <c r="B49" s="10">
        <f t="shared" ref="B49:B54" si="6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64">E49*H49</f>
        <v>0</v>
      </c>
      <c r="K49" s="15">
        <f t="shared" ref="K49:K54" si="65">E49*H49</f>
        <v>0</v>
      </c>
      <c r="L49" s="15">
        <f t="shared" ref="L49:L54" si="66">E49*H49</f>
        <v>0</v>
      </c>
      <c r="M49" s="15">
        <f t="shared" ref="M49:M54" si="67">E49*H49</f>
        <v>0</v>
      </c>
      <c r="N49" s="15">
        <f t="shared" ref="N49:N54" si="68">E49*I49</f>
        <v>0</v>
      </c>
      <c r="O49" s="15">
        <f t="shared" ref="O49:O54" si="69">(I49-(I49*12/260*25))*E49</f>
        <v>0</v>
      </c>
      <c r="P49" s="15">
        <f t="shared" ref="P49:P54" si="70">E49*I49</f>
        <v>0</v>
      </c>
      <c r="Q49" s="15">
        <f t="shared" ref="Q49:Q54" si="71">E49*I49</f>
        <v>0</v>
      </c>
      <c r="R49" s="15">
        <f t="shared" ref="R49:R54" si="72">E49*I49</f>
        <v>0</v>
      </c>
      <c r="S49" s="15">
        <f t="shared" ref="S49:S54" si="73">E49*I49</f>
        <v>0</v>
      </c>
      <c r="T49" s="15">
        <f t="shared" ref="T49:T54" si="74">E49*I49</f>
        <v>0</v>
      </c>
      <c r="U49" s="15">
        <f t="shared" ref="U49:U54" si="75">E49*I49</f>
        <v>0</v>
      </c>
      <c r="V49" s="15">
        <f t="shared" ref="V49:V54" si="76">SUM(J49:U49)</f>
        <v>0</v>
      </c>
      <c r="W49" s="14"/>
      <c r="X49" s="15">
        <f t="shared" si="14"/>
        <v>0</v>
      </c>
      <c r="Y49" s="105">
        <v>0.4</v>
      </c>
      <c r="Z49" s="106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6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64"/>
        <v>47450</v>
      </c>
      <c r="K50" s="15">
        <f t="shared" si="65"/>
        <v>47450</v>
      </c>
      <c r="L50" s="15">
        <f t="shared" si="66"/>
        <v>47450</v>
      </c>
      <c r="M50" s="15">
        <f t="shared" si="67"/>
        <v>47450</v>
      </c>
      <c r="N50" s="15">
        <f t="shared" si="68"/>
        <v>47450</v>
      </c>
      <c r="O50" s="15">
        <f t="shared" si="69"/>
        <v>-7300</v>
      </c>
      <c r="P50" s="15">
        <f t="shared" si="70"/>
        <v>47450</v>
      </c>
      <c r="Q50" s="15">
        <f t="shared" si="71"/>
        <v>47450</v>
      </c>
      <c r="R50" s="15">
        <f t="shared" si="72"/>
        <v>47450</v>
      </c>
      <c r="S50" s="15">
        <f t="shared" si="73"/>
        <v>47450</v>
      </c>
      <c r="T50" s="15">
        <f t="shared" si="74"/>
        <v>47450</v>
      </c>
      <c r="U50" s="15">
        <f t="shared" si="75"/>
        <v>47450</v>
      </c>
      <c r="V50" s="15">
        <f t="shared" si="76"/>
        <v>514650</v>
      </c>
      <c r="W50" s="14"/>
      <c r="X50" s="15">
        <f t="shared" si="14"/>
        <v>742000</v>
      </c>
      <c r="Y50" s="105">
        <v>0.4</v>
      </c>
      <c r="Z50" s="106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6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64"/>
        <v>0</v>
      </c>
      <c r="K51" s="15">
        <f t="shared" si="65"/>
        <v>0</v>
      </c>
      <c r="L51" s="15">
        <f t="shared" si="66"/>
        <v>0</v>
      </c>
      <c r="M51" s="15">
        <f t="shared" si="67"/>
        <v>0</v>
      </c>
      <c r="N51" s="15">
        <f t="shared" si="68"/>
        <v>0</v>
      </c>
      <c r="O51" s="15">
        <f t="shared" si="69"/>
        <v>0</v>
      </c>
      <c r="P51" s="15">
        <f t="shared" si="70"/>
        <v>0</v>
      </c>
      <c r="Q51" s="15">
        <f t="shared" si="71"/>
        <v>0</v>
      </c>
      <c r="R51" s="15">
        <f t="shared" si="72"/>
        <v>0</v>
      </c>
      <c r="S51" s="15">
        <f t="shared" si="73"/>
        <v>0</v>
      </c>
      <c r="T51" s="15">
        <f t="shared" si="74"/>
        <v>0</v>
      </c>
      <c r="U51" s="15">
        <f t="shared" si="75"/>
        <v>0</v>
      </c>
      <c r="V51" s="15">
        <f t="shared" si="76"/>
        <v>0</v>
      </c>
      <c r="W51" s="14"/>
      <c r="X51" s="15">
        <f t="shared" si="14"/>
        <v>0</v>
      </c>
      <c r="Y51" s="105">
        <v>0.4</v>
      </c>
      <c r="Z51" s="106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6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64"/>
        <v>0</v>
      </c>
      <c r="K52" s="15">
        <f t="shared" si="65"/>
        <v>0</v>
      </c>
      <c r="L52" s="15">
        <f t="shared" si="66"/>
        <v>0</v>
      </c>
      <c r="M52" s="15">
        <f t="shared" si="67"/>
        <v>0</v>
      </c>
      <c r="N52" s="15">
        <f t="shared" si="68"/>
        <v>0</v>
      </c>
      <c r="O52" s="15">
        <f t="shared" si="69"/>
        <v>0</v>
      </c>
      <c r="P52" s="15">
        <f t="shared" si="70"/>
        <v>0</v>
      </c>
      <c r="Q52" s="15">
        <f t="shared" si="71"/>
        <v>0</v>
      </c>
      <c r="R52" s="15">
        <f t="shared" si="72"/>
        <v>0</v>
      </c>
      <c r="S52" s="15">
        <f t="shared" si="73"/>
        <v>0</v>
      </c>
      <c r="T52" s="15">
        <f t="shared" si="74"/>
        <v>0</v>
      </c>
      <c r="U52" s="15">
        <f t="shared" si="75"/>
        <v>0</v>
      </c>
      <c r="V52" s="15">
        <f t="shared" si="76"/>
        <v>0</v>
      </c>
      <c r="W52" s="14"/>
      <c r="X52" s="15">
        <f t="shared" si="14"/>
        <v>0</v>
      </c>
      <c r="Y52" s="105">
        <v>0.4</v>
      </c>
      <c r="Z52" s="106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6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64"/>
        <v>0</v>
      </c>
      <c r="K53" s="15">
        <f t="shared" si="65"/>
        <v>0</v>
      </c>
      <c r="L53" s="15">
        <f t="shared" si="66"/>
        <v>0</v>
      </c>
      <c r="M53" s="15">
        <f t="shared" si="67"/>
        <v>0</v>
      </c>
      <c r="N53" s="15">
        <f t="shared" si="68"/>
        <v>0</v>
      </c>
      <c r="O53" s="15">
        <f t="shared" si="69"/>
        <v>0</v>
      </c>
      <c r="P53" s="15">
        <f t="shared" si="70"/>
        <v>0</v>
      </c>
      <c r="Q53" s="15">
        <f t="shared" si="71"/>
        <v>0</v>
      </c>
      <c r="R53" s="15">
        <f t="shared" si="72"/>
        <v>0</v>
      </c>
      <c r="S53" s="15">
        <f t="shared" si="73"/>
        <v>0</v>
      </c>
      <c r="T53" s="15">
        <f t="shared" si="74"/>
        <v>0</v>
      </c>
      <c r="U53" s="15">
        <f t="shared" si="75"/>
        <v>0</v>
      </c>
      <c r="V53" s="15">
        <f t="shared" si="76"/>
        <v>0</v>
      </c>
      <c r="W53" s="14"/>
      <c r="X53" s="15">
        <f t="shared" si="14"/>
        <v>0</v>
      </c>
      <c r="Y53" s="105">
        <v>0.4</v>
      </c>
      <c r="Z53" s="106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6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64"/>
        <v>0</v>
      </c>
      <c r="K54" s="15">
        <f t="shared" si="65"/>
        <v>0</v>
      </c>
      <c r="L54" s="15">
        <f t="shared" si="66"/>
        <v>0</v>
      </c>
      <c r="M54" s="15">
        <f t="shared" si="67"/>
        <v>0</v>
      </c>
      <c r="N54" s="15">
        <f t="shared" si="68"/>
        <v>0</v>
      </c>
      <c r="O54" s="15">
        <f t="shared" si="69"/>
        <v>0</v>
      </c>
      <c r="P54" s="15">
        <f t="shared" si="70"/>
        <v>0</v>
      </c>
      <c r="Q54" s="15">
        <f t="shared" si="71"/>
        <v>0</v>
      </c>
      <c r="R54" s="15">
        <f t="shared" si="72"/>
        <v>0</v>
      </c>
      <c r="S54" s="15">
        <f t="shared" si="73"/>
        <v>0</v>
      </c>
      <c r="T54" s="15">
        <f t="shared" si="74"/>
        <v>0</v>
      </c>
      <c r="U54" s="15">
        <f t="shared" si="75"/>
        <v>0</v>
      </c>
      <c r="V54" s="15">
        <f t="shared" si="76"/>
        <v>0</v>
      </c>
      <c r="W54" s="14"/>
      <c r="X54" s="15">
        <f t="shared" si="14"/>
        <v>0</v>
      </c>
      <c r="Y54" s="105">
        <v>0.4</v>
      </c>
      <c r="Z54" s="106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7">SUM(K49:K54)</f>
        <v>47450</v>
      </c>
      <c r="L55" s="36">
        <f t="shared" si="77"/>
        <v>47450</v>
      </c>
      <c r="M55" s="36">
        <f t="shared" si="77"/>
        <v>47450</v>
      </c>
      <c r="N55" s="36">
        <f t="shared" si="77"/>
        <v>47450</v>
      </c>
      <c r="O55" s="36">
        <f t="shared" si="77"/>
        <v>-7300</v>
      </c>
      <c r="P55" s="36">
        <f t="shared" si="77"/>
        <v>47450</v>
      </c>
      <c r="Q55" s="36">
        <f t="shared" si="77"/>
        <v>47450</v>
      </c>
      <c r="R55" s="36">
        <f t="shared" si="77"/>
        <v>47450</v>
      </c>
      <c r="S55" s="36">
        <f t="shared" si="77"/>
        <v>47450</v>
      </c>
      <c r="T55" s="36">
        <f t="shared" si="77"/>
        <v>47450</v>
      </c>
      <c r="U55" s="36">
        <f t="shared" si="77"/>
        <v>47450</v>
      </c>
      <c r="V55" s="36">
        <f t="shared" si="77"/>
        <v>514650</v>
      </c>
      <c r="W55" s="14"/>
      <c r="X55" s="15"/>
      <c r="Y55" s="105"/>
      <c r="Z55" s="107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7"/>
      <c r="AA56" s="15"/>
      <c r="AB56" s="15"/>
    </row>
    <row r="57" spans="1:28" s="1" customFormat="1" x14ac:dyDescent="0.2">
      <c r="A57" s="13">
        <v>5102</v>
      </c>
      <c r="B57" s="10">
        <f t="shared" ref="B57:B62" si="78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79">E57*H57</f>
        <v>27283.399999999998</v>
      </c>
      <c r="K57" s="15">
        <f t="shared" ref="K57:K62" si="80">E57*H57</f>
        <v>27283.399999999998</v>
      </c>
      <c r="L57" s="15">
        <f t="shared" ref="L57:L62" si="81">E57*H57</f>
        <v>27283.399999999998</v>
      </c>
      <c r="M57" s="15">
        <f t="shared" ref="M57:M62" si="82">E57*H57</f>
        <v>27283.399999999998</v>
      </c>
      <c r="N57" s="15">
        <f t="shared" ref="N57:N62" si="83">E57*I57</f>
        <v>27283.399999999998</v>
      </c>
      <c r="O57" s="15">
        <f t="shared" ref="O57:O62" si="84">(I57-(I57*12/260*25))*E57</f>
        <v>-4197.4461538461546</v>
      </c>
      <c r="P57" s="15">
        <f t="shared" ref="P57:P62" si="85">E57*I57</f>
        <v>27283.399999999998</v>
      </c>
      <c r="Q57" s="15">
        <f t="shared" ref="Q57:Q62" si="86">E57*I57</f>
        <v>27283.399999999998</v>
      </c>
      <c r="R57" s="15">
        <f t="shared" ref="R57:R62" si="87">E57*I57</f>
        <v>27283.399999999998</v>
      </c>
      <c r="S57" s="15">
        <f t="shared" ref="S57:S62" si="88">E57*I57</f>
        <v>27283.399999999998</v>
      </c>
      <c r="T57" s="15">
        <f t="shared" ref="T57:T62" si="89">E57*I57</f>
        <v>27283.399999999998</v>
      </c>
      <c r="U57" s="15">
        <f t="shared" ref="U57:U62" si="90">E57*I57</f>
        <v>27283.399999999998</v>
      </c>
      <c r="V57" s="15">
        <f t="shared" ref="V57:V62" si="91">SUM(J57:U57)</f>
        <v>295919.95384615386</v>
      </c>
      <c r="W57" s="14"/>
      <c r="X57" s="15">
        <f t="shared" si="14"/>
        <v>427000</v>
      </c>
      <c r="Y57" s="105">
        <v>0.4</v>
      </c>
      <c r="Z57" s="106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78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79"/>
        <v>0</v>
      </c>
      <c r="K58" s="15">
        <f t="shared" si="80"/>
        <v>0</v>
      </c>
      <c r="L58" s="15">
        <f t="shared" si="81"/>
        <v>0</v>
      </c>
      <c r="M58" s="15">
        <f t="shared" si="82"/>
        <v>0</v>
      </c>
      <c r="N58" s="15">
        <f t="shared" si="83"/>
        <v>0</v>
      </c>
      <c r="O58" s="15">
        <f t="shared" si="84"/>
        <v>0</v>
      </c>
      <c r="P58" s="15">
        <f t="shared" si="85"/>
        <v>0</v>
      </c>
      <c r="Q58" s="15">
        <f t="shared" si="86"/>
        <v>0</v>
      </c>
      <c r="R58" s="15">
        <f t="shared" si="87"/>
        <v>0</v>
      </c>
      <c r="S58" s="15">
        <f t="shared" si="88"/>
        <v>0</v>
      </c>
      <c r="T58" s="15">
        <f t="shared" si="89"/>
        <v>0</v>
      </c>
      <c r="U58" s="15">
        <f t="shared" si="90"/>
        <v>0</v>
      </c>
      <c r="V58" s="15">
        <f t="shared" si="91"/>
        <v>0</v>
      </c>
      <c r="W58" s="14"/>
      <c r="X58" s="15">
        <f t="shared" si="14"/>
        <v>0</v>
      </c>
      <c r="Y58" s="105">
        <v>0.4</v>
      </c>
      <c r="Z58" s="106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78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79"/>
        <v>0</v>
      </c>
      <c r="K59" s="15">
        <f t="shared" si="80"/>
        <v>0</v>
      </c>
      <c r="L59" s="15">
        <f t="shared" si="81"/>
        <v>0</v>
      </c>
      <c r="M59" s="15">
        <f t="shared" si="82"/>
        <v>0</v>
      </c>
      <c r="N59" s="15">
        <f t="shared" si="83"/>
        <v>0</v>
      </c>
      <c r="O59" s="15">
        <f t="shared" si="84"/>
        <v>0</v>
      </c>
      <c r="P59" s="15">
        <f t="shared" si="85"/>
        <v>0</v>
      </c>
      <c r="Q59" s="15">
        <f t="shared" si="86"/>
        <v>0</v>
      </c>
      <c r="R59" s="15">
        <f t="shared" si="87"/>
        <v>0</v>
      </c>
      <c r="S59" s="15">
        <f t="shared" si="88"/>
        <v>0</v>
      </c>
      <c r="T59" s="15">
        <f t="shared" si="89"/>
        <v>0</v>
      </c>
      <c r="U59" s="15">
        <f t="shared" si="90"/>
        <v>0</v>
      </c>
      <c r="V59" s="15">
        <f t="shared" si="91"/>
        <v>0</v>
      </c>
      <c r="W59" s="14"/>
      <c r="X59" s="15">
        <f t="shared" si="14"/>
        <v>0</v>
      </c>
      <c r="Y59" s="105">
        <v>0.4</v>
      </c>
      <c r="Z59" s="106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78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79"/>
        <v>0</v>
      </c>
      <c r="K60" s="15">
        <f t="shared" si="80"/>
        <v>0</v>
      </c>
      <c r="L60" s="15">
        <f t="shared" si="81"/>
        <v>0</v>
      </c>
      <c r="M60" s="15">
        <f t="shared" si="82"/>
        <v>0</v>
      </c>
      <c r="N60" s="15">
        <f t="shared" si="83"/>
        <v>0</v>
      </c>
      <c r="O60" s="15">
        <f t="shared" si="84"/>
        <v>0</v>
      </c>
      <c r="P60" s="15">
        <f t="shared" si="85"/>
        <v>0</v>
      </c>
      <c r="Q60" s="15">
        <f t="shared" si="86"/>
        <v>0</v>
      </c>
      <c r="R60" s="15">
        <f t="shared" si="87"/>
        <v>0</v>
      </c>
      <c r="S60" s="15">
        <f t="shared" si="88"/>
        <v>0</v>
      </c>
      <c r="T60" s="15">
        <f t="shared" si="89"/>
        <v>0</v>
      </c>
      <c r="U60" s="15">
        <f t="shared" si="90"/>
        <v>0</v>
      </c>
      <c r="V60" s="15">
        <f t="shared" si="91"/>
        <v>0</v>
      </c>
      <c r="W60" s="14"/>
      <c r="X60" s="15">
        <f t="shared" si="14"/>
        <v>0</v>
      </c>
      <c r="Y60" s="105">
        <v>0.4</v>
      </c>
      <c r="Z60" s="106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78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79"/>
        <v>0</v>
      </c>
      <c r="K61" s="15">
        <f t="shared" si="80"/>
        <v>0</v>
      </c>
      <c r="L61" s="15">
        <f t="shared" si="81"/>
        <v>0</v>
      </c>
      <c r="M61" s="15">
        <f t="shared" si="82"/>
        <v>0</v>
      </c>
      <c r="N61" s="15">
        <f t="shared" si="83"/>
        <v>0</v>
      </c>
      <c r="O61" s="15">
        <f t="shared" si="84"/>
        <v>0</v>
      </c>
      <c r="P61" s="15">
        <f t="shared" si="85"/>
        <v>0</v>
      </c>
      <c r="Q61" s="15">
        <f t="shared" si="86"/>
        <v>0</v>
      </c>
      <c r="R61" s="15">
        <f t="shared" si="87"/>
        <v>0</v>
      </c>
      <c r="S61" s="15">
        <f t="shared" si="88"/>
        <v>0</v>
      </c>
      <c r="T61" s="15">
        <f t="shared" si="89"/>
        <v>0</v>
      </c>
      <c r="U61" s="15">
        <f t="shared" si="90"/>
        <v>0</v>
      </c>
      <c r="V61" s="15">
        <f t="shared" si="91"/>
        <v>0</v>
      </c>
      <c r="W61" s="14"/>
      <c r="X61" s="15">
        <f t="shared" si="14"/>
        <v>0</v>
      </c>
      <c r="Y61" s="105">
        <v>0.4</v>
      </c>
      <c r="Z61" s="106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78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79"/>
        <v>0</v>
      </c>
      <c r="K62" s="15">
        <f t="shared" si="80"/>
        <v>0</v>
      </c>
      <c r="L62" s="15">
        <f t="shared" si="81"/>
        <v>0</v>
      </c>
      <c r="M62" s="15">
        <f t="shared" si="82"/>
        <v>0</v>
      </c>
      <c r="N62" s="15">
        <f t="shared" si="83"/>
        <v>0</v>
      </c>
      <c r="O62" s="15">
        <f t="shared" si="84"/>
        <v>0</v>
      </c>
      <c r="P62" s="15">
        <f t="shared" si="85"/>
        <v>0</v>
      </c>
      <c r="Q62" s="15">
        <f t="shared" si="86"/>
        <v>0</v>
      </c>
      <c r="R62" s="15">
        <f t="shared" si="87"/>
        <v>0</v>
      </c>
      <c r="S62" s="15">
        <f t="shared" si="88"/>
        <v>0</v>
      </c>
      <c r="T62" s="15">
        <f t="shared" si="89"/>
        <v>0</v>
      </c>
      <c r="U62" s="15">
        <f t="shared" si="90"/>
        <v>0</v>
      </c>
      <c r="V62" s="15">
        <f t="shared" si="91"/>
        <v>0</v>
      </c>
      <c r="W62" s="14"/>
      <c r="X62" s="15">
        <f t="shared" si="14"/>
        <v>0</v>
      </c>
      <c r="Y62" s="105">
        <v>0.4</v>
      </c>
      <c r="Z62" s="106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92">SUM(K57:K62)</f>
        <v>27283.399999999998</v>
      </c>
      <c r="L63" s="36">
        <f t="shared" si="92"/>
        <v>27283.399999999998</v>
      </c>
      <c r="M63" s="36">
        <f t="shared" si="92"/>
        <v>27283.399999999998</v>
      </c>
      <c r="N63" s="36">
        <f t="shared" si="92"/>
        <v>27283.399999999998</v>
      </c>
      <c r="O63" s="36">
        <f t="shared" si="92"/>
        <v>-4197.4461538461546</v>
      </c>
      <c r="P63" s="36">
        <f t="shared" si="92"/>
        <v>27283.399999999998</v>
      </c>
      <c r="Q63" s="36">
        <f t="shared" si="92"/>
        <v>27283.399999999998</v>
      </c>
      <c r="R63" s="36">
        <f t="shared" si="92"/>
        <v>27283.399999999998</v>
      </c>
      <c r="S63" s="36">
        <f t="shared" si="92"/>
        <v>27283.399999999998</v>
      </c>
      <c r="T63" s="36">
        <f t="shared" si="92"/>
        <v>27283.399999999998</v>
      </c>
      <c r="U63" s="36">
        <f t="shared" si="92"/>
        <v>27283.399999999998</v>
      </c>
      <c r="V63" s="36">
        <f t="shared" si="92"/>
        <v>295919.95384615386</v>
      </c>
      <c r="W63" s="14"/>
      <c r="X63" s="15"/>
      <c r="Y63" s="105"/>
      <c r="Z63" s="107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7"/>
      <c r="AA64" s="15"/>
      <c r="AB64" s="15"/>
    </row>
    <row r="65" spans="1:28" s="1" customFormat="1" x14ac:dyDescent="0.2">
      <c r="A65" s="13">
        <v>5103</v>
      </c>
      <c r="B65" s="10">
        <f t="shared" ref="B65:B70" si="9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94">E65*H65</f>
        <v>27283.399999999998</v>
      </c>
      <c r="K65" s="15">
        <f t="shared" ref="K65:K70" si="95">E65*H65</f>
        <v>27283.399999999998</v>
      </c>
      <c r="L65" s="15">
        <f t="shared" ref="L65:L70" si="96">E65*H65</f>
        <v>27283.399999999998</v>
      </c>
      <c r="M65" s="15">
        <f t="shared" ref="M65:M70" si="97">E65*H65</f>
        <v>27283.399999999998</v>
      </c>
      <c r="N65" s="15">
        <f t="shared" ref="N65:N70" si="98">E65*I65</f>
        <v>27283.399999999998</v>
      </c>
      <c r="O65" s="15">
        <f t="shared" ref="O65:O70" si="99">(I65-(I65*12/260*25))*E65</f>
        <v>-4197.4461538461546</v>
      </c>
      <c r="P65" s="15">
        <f t="shared" ref="P65:P70" si="100">E65*I65</f>
        <v>27283.399999999998</v>
      </c>
      <c r="Q65" s="15">
        <f t="shared" ref="Q65:Q70" si="101">E65*I65</f>
        <v>27283.399999999998</v>
      </c>
      <c r="R65" s="15">
        <f t="shared" ref="R65:R70" si="102">E65*I65</f>
        <v>27283.399999999998</v>
      </c>
      <c r="S65" s="15">
        <f t="shared" ref="S65:S70" si="103">E65*I65</f>
        <v>27283.399999999998</v>
      </c>
      <c r="T65" s="15">
        <f t="shared" ref="T65:T70" si="104">E65*I65</f>
        <v>27283.399999999998</v>
      </c>
      <c r="U65" s="15">
        <f t="shared" ref="U65:U70" si="105">E65*I65</f>
        <v>27283.399999999998</v>
      </c>
      <c r="V65" s="15">
        <f t="shared" ref="V65:V70" si="106">SUM(J65:U65)</f>
        <v>295919.95384615386</v>
      </c>
      <c r="W65" s="14"/>
      <c r="X65" s="15">
        <f t="shared" si="14"/>
        <v>427000</v>
      </c>
      <c r="Y65" s="105">
        <v>0.4</v>
      </c>
      <c r="Z65" s="106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9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94"/>
        <v>0</v>
      </c>
      <c r="K66" s="15">
        <f t="shared" si="95"/>
        <v>0</v>
      </c>
      <c r="L66" s="15">
        <f t="shared" si="96"/>
        <v>0</v>
      </c>
      <c r="M66" s="15">
        <f t="shared" si="97"/>
        <v>0</v>
      </c>
      <c r="N66" s="15">
        <f t="shared" si="98"/>
        <v>0</v>
      </c>
      <c r="O66" s="15">
        <f t="shared" si="99"/>
        <v>0</v>
      </c>
      <c r="P66" s="15">
        <f t="shared" si="100"/>
        <v>0</v>
      </c>
      <c r="Q66" s="15">
        <f t="shared" si="101"/>
        <v>0</v>
      </c>
      <c r="R66" s="15">
        <f t="shared" si="102"/>
        <v>0</v>
      </c>
      <c r="S66" s="15">
        <f t="shared" si="103"/>
        <v>0</v>
      </c>
      <c r="T66" s="15">
        <f t="shared" si="104"/>
        <v>0</v>
      </c>
      <c r="U66" s="15">
        <f t="shared" si="105"/>
        <v>0</v>
      </c>
      <c r="V66" s="15">
        <f t="shared" si="106"/>
        <v>0</v>
      </c>
      <c r="W66" s="14"/>
      <c r="X66" s="15">
        <f t="shared" si="14"/>
        <v>0</v>
      </c>
      <c r="Y66" s="105">
        <v>0.4</v>
      </c>
      <c r="Z66" s="106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9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94"/>
        <v>0</v>
      </c>
      <c r="K67" s="15">
        <f t="shared" si="95"/>
        <v>0</v>
      </c>
      <c r="L67" s="15">
        <f t="shared" si="96"/>
        <v>0</v>
      </c>
      <c r="M67" s="15">
        <f t="shared" si="97"/>
        <v>0</v>
      </c>
      <c r="N67" s="15">
        <f t="shared" si="98"/>
        <v>0</v>
      </c>
      <c r="O67" s="15">
        <f t="shared" si="99"/>
        <v>0</v>
      </c>
      <c r="P67" s="15">
        <f t="shared" si="100"/>
        <v>0</v>
      </c>
      <c r="Q67" s="15">
        <f t="shared" si="101"/>
        <v>0</v>
      </c>
      <c r="R67" s="15">
        <f t="shared" si="102"/>
        <v>0</v>
      </c>
      <c r="S67" s="15">
        <f t="shared" si="103"/>
        <v>0</v>
      </c>
      <c r="T67" s="15">
        <f t="shared" si="104"/>
        <v>0</v>
      </c>
      <c r="U67" s="15">
        <f t="shared" si="105"/>
        <v>0</v>
      </c>
      <c r="V67" s="15">
        <f t="shared" si="106"/>
        <v>0</v>
      </c>
      <c r="W67" s="14"/>
      <c r="X67" s="15">
        <f t="shared" si="14"/>
        <v>0</v>
      </c>
      <c r="Y67" s="105">
        <v>0.4</v>
      </c>
      <c r="Z67" s="106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9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94"/>
        <v>0</v>
      </c>
      <c r="K68" s="15">
        <f t="shared" si="95"/>
        <v>0</v>
      </c>
      <c r="L68" s="15">
        <f t="shared" si="96"/>
        <v>0</v>
      </c>
      <c r="M68" s="15">
        <f t="shared" si="97"/>
        <v>0</v>
      </c>
      <c r="N68" s="15">
        <f t="shared" si="98"/>
        <v>0</v>
      </c>
      <c r="O68" s="15">
        <f t="shared" si="99"/>
        <v>0</v>
      </c>
      <c r="P68" s="15">
        <f t="shared" si="100"/>
        <v>0</v>
      </c>
      <c r="Q68" s="15">
        <f t="shared" si="101"/>
        <v>0</v>
      </c>
      <c r="R68" s="15">
        <f t="shared" si="102"/>
        <v>0</v>
      </c>
      <c r="S68" s="15">
        <f t="shared" si="103"/>
        <v>0</v>
      </c>
      <c r="T68" s="15">
        <f t="shared" si="104"/>
        <v>0</v>
      </c>
      <c r="U68" s="15">
        <f t="shared" si="105"/>
        <v>0</v>
      </c>
      <c r="V68" s="15">
        <f t="shared" si="106"/>
        <v>0</v>
      </c>
      <c r="W68" s="14"/>
      <c r="X68" s="15">
        <f t="shared" si="14"/>
        <v>0</v>
      </c>
      <c r="Y68" s="105">
        <v>0.4</v>
      </c>
      <c r="Z68" s="106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9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94"/>
        <v>0</v>
      </c>
      <c r="K69" s="15">
        <f t="shared" si="95"/>
        <v>0</v>
      </c>
      <c r="L69" s="15">
        <f t="shared" si="96"/>
        <v>0</v>
      </c>
      <c r="M69" s="15">
        <f t="shared" si="97"/>
        <v>0</v>
      </c>
      <c r="N69" s="15">
        <f t="shared" si="98"/>
        <v>0</v>
      </c>
      <c r="O69" s="15">
        <f t="shared" si="99"/>
        <v>0</v>
      </c>
      <c r="P69" s="15">
        <f t="shared" si="100"/>
        <v>0</v>
      </c>
      <c r="Q69" s="15">
        <f t="shared" si="101"/>
        <v>0</v>
      </c>
      <c r="R69" s="15">
        <f t="shared" si="102"/>
        <v>0</v>
      </c>
      <c r="S69" s="15">
        <f t="shared" si="103"/>
        <v>0</v>
      </c>
      <c r="T69" s="15">
        <f t="shared" si="104"/>
        <v>0</v>
      </c>
      <c r="U69" s="15">
        <f t="shared" si="105"/>
        <v>0</v>
      </c>
      <c r="V69" s="15">
        <f t="shared" si="106"/>
        <v>0</v>
      </c>
      <c r="W69" s="14"/>
      <c r="X69" s="15">
        <f t="shared" si="14"/>
        <v>0</v>
      </c>
      <c r="Y69" s="105">
        <v>0.4</v>
      </c>
      <c r="Z69" s="106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9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94"/>
        <v>0</v>
      </c>
      <c r="K70" s="15">
        <f t="shared" si="95"/>
        <v>0</v>
      </c>
      <c r="L70" s="15">
        <f t="shared" si="96"/>
        <v>0</v>
      </c>
      <c r="M70" s="15">
        <f t="shared" si="97"/>
        <v>0</v>
      </c>
      <c r="N70" s="15">
        <f t="shared" si="98"/>
        <v>0</v>
      </c>
      <c r="O70" s="15">
        <f t="shared" si="99"/>
        <v>0</v>
      </c>
      <c r="P70" s="15">
        <f t="shared" si="100"/>
        <v>0</v>
      </c>
      <c r="Q70" s="15">
        <f t="shared" si="101"/>
        <v>0</v>
      </c>
      <c r="R70" s="15">
        <f t="shared" si="102"/>
        <v>0</v>
      </c>
      <c r="S70" s="15">
        <f t="shared" si="103"/>
        <v>0</v>
      </c>
      <c r="T70" s="15">
        <f t="shared" si="104"/>
        <v>0</v>
      </c>
      <c r="U70" s="15">
        <f t="shared" si="105"/>
        <v>0</v>
      </c>
      <c r="V70" s="15">
        <f t="shared" si="106"/>
        <v>0</v>
      </c>
      <c r="W70" s="14"/>
      <c r="X70" s="15">
        <f t="shared" ref="X70:X86" si="107">ROUND(V70*1.4417,-$F$131)</f>
        <v>0</v>
      </c>
      <c r="Y70" s="105">
        <v>0.4</v>
      </c>
      <c r="Z70" s="106"/>
      <c r="AA70" s="15">
        <f t="shared" ref="AA70:AA86" si="108">ROUND(X70*Y70,-$F$131)</f>
        <v>0</v>
      </c>
      <c r="AB70" s="15">
        <f t="shared" ref="AB70:AB86" si="109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10">SUM(K65:K70)</f>
        <v>27283.399999999998</v>
      </c>
      <c r="L71" s="36">
        <f t="shared" si="110"/>
        <v>27283.399999999998</v>
      </c>
      <c r="M71" s="36">
        <f t="shared" si="110"/>
        <v>27283.399999999998</v>
      </c>
      <c r="N71" s="36">
        <f t="shared" si="110"/>
        <v>27283.399999999998</v>
      </c>
      <c r="O71" s="36">
        <f t="shared" si="110"/>
        <v>-4197.4461538461546</v>
      </c>
      <c r="P71" s="36">
        <f t="shared" si="110"/>
        <v>27283.399999999998</v>
      </c>
      <c r="Q71" s="36">
        <f t="shared" si="110"/>
        <v>27283.399999999998</v>
      </c>
      <c r="R71" s="36">
        <f t="shared" si="110"/>
        <v>27283.399999999998</v>
      </c>
      <c r="S71" s="36">
        <f t="shared" si="110"/>
        <v>27283.399999999998</v>
      </c>
      <c r="T71" s="36">
        <f t="shared" si="110"/>
        <v>27283.399999999998</v>
      </c>
      <c r="U71" s="36">
        <f t="shared" si="110"/>
        <v>27283.399999999998</v>
      </c>
      <c r="V71" s="36">
        <f t="shared" si="110"/>
        <v>295919.95384615386</v>
      </c>
      <c r="W71" s="14"/>
      <c r="X71" s="15"/>
      <c r="Y71" s="105"/>
      <c r="Z71" s="107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7"/>
      <c r="AA72" s="15"/>
      <c r="AB72" s="15"/>
    </row>
    <row r="73" spans="1:28" s="1" customFormat="1" x14ac:dyDescent="0.2">
      <c r="A73" s="13">
        <v>5106</v>
      </c>
      <c r="B73" s="10">
        <f t="shared" ref="B73:B78" si="11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12">E73*H73</f>
        <v>0</v>
      </c>
      <c r="K73" s="15">
        <f t="shared" ref="K73:K78" si="113">E73*H73</f>
        <v>0</v>
      </c>
      <c r="L73" s="15">
        <f t="shared" ref="L73:L78" si="114">E73*H73</f>
        <v>0</v>
      </c>
      <c r="M73" s="15">
        <f t="shared" ref="M73:M78" si="115">E73*H73</f>
        <v>0</v>
      </c>
      <c r="N73" s="15">
        <f t="shared" ref="N73:N78" si="116">E73*I73</f>
        <v>0</v>
      </c>
      <c r="O73" s="15">
        <f t="shared" ref="O73:O78" si="117">(I73-(I73*12/260*25))*E73</f>
        <v>0</v>
      </c>
      <c r="P73" s="15">
        <f t="shared" ref="P73:P78" si="118">E73*I73</f>
        <v>0</v>
      </c>
      <c r="Q73" s="15">
        <f t="shared" ref="Q73:Q78" si="119">E73*I73</f>
        <v>0</v>
      </c>
      <c r="R73" s="15">
        <f t="shared" ref="R73:R78" si="120">E73*I73</f>
        <v>0</v>
      </c>
      <c r="S73" s="15">
        <f t="shared" ref="S73:S78" si="121">E73*I73</f>
        <v>0</v>
      </c>
      <c r="T73" s="15">
        <f t="shared" ref="T73:T78" si="122">E73*I73</f>
        <v>0</v>
      </c>
      <c r="U73" s="15">
        <f t="shared" ref="U73:U78" si="123">E73*I73</f>
        <v>0</v>
      </c>
      <c r="V73" s="15">
        <f t="shared" ref="V73:V78" si="124">SUM(J73:U73)</f>
        <v>0</v>
      </c>
      <c r="W73" s="14"/>
      <c r="X73" s="15">
        <f t="shared" si="107"/>
        <v>0</v>
      </c>
      <c r="Y73" s="105">
        <v>0.4</v>
      </c>
      <c r="Z73" s="106"/>
      <c r="AA73" s="15">
        <f t="shared" si="108"/>
        <v>0</v>
      </c>
      <c r="AB73" s="15">
        <f t="shared" si="109"/>
        <v>0</v>
      </c>
    </row>
    <row r="74" spans="1:28" s="1" customFormat="1" x14ac:dyDescent="0.2">
      <c r="A74" s="13">
        <v>5106</v>
      </c>
      <c r="B74" s="10">
        <f t="shared" si="11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12"/>
        <v>0</v>
      </c>
      <c r="K74" s="15">
        <f t="shared" si="113"/>
        <v>0</v>
      </c>
      <c r="L74" s="15">
        <f t="shared" si="114"/>
        <v>0</v>
      </c>
      <c r="M74" s="15">
        <f t="shared" si="115"/>
        <v>0</v>
      </c>
      <c r="N74" s="15">
        <f t="shared" si="116"/>
        <v>0</v>
      </c>
      <c r="O74" s="15">
        <f t="shared" si="117"/>
        <v>0</v>
      </c>
      <c r="P74" s="15">
        <f t="shared" si="118"/>
        <v>0</v>
      </c>
      <c r="Q74" s="15">
        <f t="shared" si="119"/>
        <v>0</v>
      </c>
      <c r="R74" s="15">
        <f t="shared" si="120"/>
        <v>0</v>
      </c>
      <c r="S74" s="15">
        <f t="shared" si="121"/>
        <v>0</v>
      </c>
      <c r="T74" s="15">
        <f t="shared" si="122"/>
        <v>0</v>
      </c>
      <c r="U74" s="15">
        <f t="shared" si="123"/>
        <v>0</v>
      </c>
      <c r="V74" s="15">
        <f t="shared" si="124"/>
        <v>0</v>
      </c>
      <c r="W74" s="14"/>
      <c r="X74" s="15">
        <f t="shared" si="107"/>
        <v>0</v>
      </c>
      <c r="Y74" s="105">
        <v>0.4</v>
      </c>
      <c r="Z74" s="106"/>
      <c r="AA74" s="15">
        <f t="shared" si="108"/>
        <v>0</v>
      </c>
      <c r="AB74" s="15">
        <f t="shared" si="109"/>
        <v>0</v>
      </c>
    </row>
    <row r="75" spans="1:28" s="1" customFormat="1" x14ac:dyDescent="0.2">
      <c r="A75" s="13">
        <v>5106</v>
      </c>
      <c r="B75" s="10">
        <f t="shared" si="11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12"/>
        <v>0</v>
      </c>
      <c r="K75" s="15">
        <f t="shared" si="113"/>
        <v>0</v>
      </c>
      <c r="L75" s="15">
        <f t="shared" si="114"/>
        <v>0</v>
      </c>
      <c r="M75" s="15">
        <f t="shared" si="115"/>
        <v>0</v>
      </c>
      <c r="N75" s="15">
        <f t="shared" si="116"/>
        <v>0</v>
      </c>
      <c r="O75" s="15">
        <f t="shared" si="117"/>
        <v>0</v>
      </c>
      <c r="P75" s="15">
        <f t="shared" si="118"/>
        <v>0</v>
      </c>
      <c r="Q75" s="15">
        <f t="shared" si="119"/>
        <v>0</v>
      </c>
      <c r="R75" s="15">
        <f t="shared" si="120"/>
        <v>0</v>
      </c>
      <c r="S75" s="15">
        <f t="shared" si="121"/>
        <v>0</v>
      </c>
      <c r="T75" s="15">
        <f t="shared" si="122"/>
        <v>0</v>
      </c>
      <c r="U75" s="15">
        <f t="shared" si="123"/>
        <v>0</v>
      </c>
      <c r="V75" s="15">
        <f t="shared" si="124"/>
        <v>0</v>
      </c>
      <c r="W75" s="14"/>
      <c r="X75" s="15">
        <f t="shared" si="107"/>
        <v>0</v>
      </c>
      <c r="Y75" s="105">
        <v>0.4</v>
      </c>
      <c r="Z75" s="106"/>
      <c r="AA75" s="15">
        <f t="shared" si="108"/>
        <v>0</v>
      </c>
      <c r="AB75" s="15">
        <f t="shared" si="109"/>
        <v>0</v>
      </c>
    </row>
    <row r="76" spans="1:28" s="1" customFormat="1" x14ac:dyDescent="0.2">
      <c r="A76" s="13">
        <v>5106</v>
      </c>
      <c r="B76" s="10">
        <f t="shared" si="11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12"/>
        <v>0</v>
      </c>
      <c r="K76" s="15">
        <f t="shared" si="113"/>
        <v>0</v>
      </c>
      <c r="L76" s="15">
        <f t="shared" si="114"/>
        <v>0</v>
      </c>
      <c r="M76" s="15">
        <f t="shared" si="115"/>
        <v>0</v>
      </c>
      <c r="N76" s="15">
        <f t="shared" si="116"/>
        <v>0</v>
      </c>
      <c r="O76" s="15">
        <f t="shared" si="117"/>
        <v>0</v>
      </c>
      <c r="P76" s="15">
        <f t="shared" si="118"/>
        <v>0</v>
      </c>
      <c r="Q76" s="15">
        <f t="shared" si="119"/>
        <v>0</v>
      </c>
      <c r="R76" s="15">
        <f t="shared" si="120"/>
        <v>0</v>
      </c>
      <c r="S76" s="15">
        <f t="shared" si="121"/>
        <v>0</v>
      </c>
      <c r="T76" s="15">
        <f t="shared" si="122"/>
        <v>0</v>
      </c>
      <c r="U76" s="15">
        <f t="shared" si="123"/>
        <v>0</v>
      </c>
      <c r="V76" s="15">
        <f t="shared" si="124"/>
        <v>0</v>
      </c>
      <c r="W76" s="14"/>
      <c r="X76" s="15">
        <f t="shared" si="107"/>
        <v>0</v>
      </c>
      <c r="Y76" s="105">
        <v>0.4</v>
      </c>
      <c r="Z76" s="106"/>
      <c r="AA76" s="15">
        <f t="shared" si="108"/>
        <v>0</v>
      </c>
      <c r="AB76" s="15">
        <f t="shared" si="109"/>
        <v>0</v>
      </c>
    </row>
    <row r="77" spans="1:28" s="1" customFormat="1" x14ac:dyDescent="0.2">
      <c r="A77" s="13">
        <v>5106</v>
      </c>
      <c r="B77" s="10">
        <f t="shared" si="11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12"/>
        <v>0</v>
      </c>
      <c r="K77" s="15">
        <f t="shared" si="113"/>
        <v>0</v>
      </c>
      <c r="L77" s="15">
        <f t="shared" si="114"/>
        <v>0</v>
      </c>
      <c r="M77" s="15">
        <f t="shared" si="115"/>
        <v>0</v>
      </c>
      <c r="N77" s="15">
        <f t="shared" si="116"/>
        <v>0</v>
      </c>
      <c r="O77" s="15">
        <f t="shared" si="117"/>
        <v>0</v>
      </c>
      <c r="P77" s="15">
        <f t="shared" si="118"/>
        <v>0</v>
      </c>
      <c r="Q77" s="15">
        <f t="shared" si="119"/>
        <v>0</v>
      </c>
      <c r="R77" s="15">
        <f t="shared" si="120"/>
        <v>0</v>
      </c>
      <c r="S77" s="15">
        <f t="shared" si="121"/>
        <v>0</v>
      </c>
      <c r="T77" s="15">
        <f t="shared" si="122"/>
        <v>0</v>
      </c>
      <c r="U77" s="15">
        <f t="shared" si="123"/>
        <v>0</v>
      </c>
      <c r="V77" s="15">
        <f t="shared" si="124"/>
        <v>0</v>
      </c>
      <c r="W77" s="14"/>
      <c r="X77" s="15">
        <f t="shared" si="107"/>
        <v>0</v>
      </c>
      <c r="Y77" s="105">
        <v>0.4</v>
      </c>
      <c r="Z77" s="106"/>
      <c r="AA77" s="15">
        <f t="shared" si="108"/>
        <v>0</v>
      </c>
      <c r="AB77" s="15">
        <f t="shared" si="109"/>
        <v>0</v>
      </c>
    </row>
    <row r="78" spans="1:28" s="1" customFormat="1" x14ac:dyDescent="0.2">
      <c r="A78" s="13">
        <v>5106</v>
      </c>
      <c r="B78" s="10">
        <f t="shared" si="11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12"/>
        <v>0</v>
      </c>
      <c r="K78" s="15">
        <f t="shared" si="113"/>
        <v>0</v>
      </c>
      <c r="L78" s="15">
        <f t="shared" si="114"/>
        <v>0</v>
      </c>
      <c r="M78" s="15">
        <f t="shared" si="115"/>
        <v>0</v>
      </c>
      <c r="N78" s="15">
        <f t="shared" si="116"/>
        <v>0</v>
      </c>
      <c r="O78" s="15">
        <f t="shared" si="117"/>
        <v>0</v>
      </c>
      <c r="P78" s="15">
        <f t="shared" si="118"/>
        <v>0</v>
      </c>
      <c r="Q78" s="15">
        <f t="shared" si="119"/>
        <v>0</v>
      </c>
      <c r="R78" s="15">
        <f t="shared" si="120"/>
        <v>0</v>
      </c>
      <c r="S78" s="15">
        <f t="shared" si="121"/>
        <v>0</v>
      </c>
      <c r="T78" s="15">
        <f t="shared" si="122"/>
        <v>0</v>
      </c>
      <c r="U78" s="15">
        <f t="shared" si="123"/>
        <v>0</v>
      </c>
      <c r="V78" s="15">
        <f t="shared" si="124"/>
        <v>0</v>
      </c>
      <c r="W78" s="14"/>
      <c r="X78" s="15">
        <f t="shared" si="107"/>
        <v>0</v>
      </c>
      <c r="Y78" s="105">
        <v>0.4</v>
      </c>
      <c r="Z78" s="106"/>
      <c r="AA78" s="15">
        <f t="shared" si="108"/>
        <v>0</v>
      </c>
      <c r="AB78" s="15">
        <f t="shared" si="109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5">SUM(K73:K78)</f>
        <v>0</v>
      </c>
      <c r="L79" s="36">
        <f t="shared" si="125"/>
        <v>0</v>
      </c>
      <c r="M79" s="36">
        <f t="shared" si="125"/>
        <v>0</v>
      </c>
      <c r="N79" s="36">
        <f t="shared" si="125"/>
        <v>0</v>
      </c>
      <c r="O79" s="36">
        <f t="shared" si="125"/>
        <v>0</v>
      </c>
      <c r="P79" s="36">
        <f t="shared" si="125"/>
        <v>0</v>
      </c>
      <c r="Q79" s="36">
        <f t="shared" si="125"/>
        <v>0</v>
      </c>
      <c r="R79" s="36">
        <f t="shared" si="125"/>
        <v>0</v>
      </c>
      <c r="S79" s="36">
        <f t="shared" si="125"/>
        <v>0</v>
      </c>
      <c r="T79" s="36">
        <f t="shared" si="125"/>
        <v>0</v>
      </c>
      <c r="U79" s="36">
        <f t="shared" si="125"/>
        <v>0</v>
      </c>
      <c r="V79" s="36">
        <f t="shared" si="125"/>
        <v>0</v>
      </c>
      <c r="W79" s="14"/>
      <c r="X79" s="15"/>
      <c r="Y79" s="105"/>
      <c r="Z79" s="107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7"/>
      <c r="AA80" s="15"/>
      <c r="AB80" s="15"/>
    </row>
    <row r="81" spans="1:28" s="1" customFormat="1" x14ac:dyDescent="0.2">
      <c r="A81" s="56" t="s">
        <v>55</v>
      </c>
      <c r="B81" s="10">
        <f t="shared" ref="B81:B86" si="126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27">E81*H81</f>
        <v>27283.399999999998</v>
      </c>
      <c r="K81" s="15">
        <f t="shared" ref="K81:K86" si="128">E81*H81</f>
        <v>27283.399999999998</v>
      </c>
      <c r="L81" s="15">
        <f t="shared" ref="L81:L86" si="129">E81*H81</f>
        <v>27283.399999999998</v>
      </c>
      <c r="M81" s="15">
        <f t="shared" ref="M81:M86" si="130">E81*H81</f>
        <v>27283.399999999998</v>
      </c>
      <c r="N81" s="15">
        <f t="shared" ref="N81:N86" si="131">E81*I81</f>
        <v>27283.399999999998</v>
      </c>
      <c r="O81" s="15">
        <f t="shared" ref="O81:O86" si="132">(I81-(I81*12/260*25))*E81</f>
        <v>-4197.4461538461546</v>
      </c>
      <c r="P81" s="15">
        <f t="shared" ref="P81:P86" si="133">E81*I81</f>
        <v>27283.399999999998</v>
      </c>
      <c r="Q81" s="15">
        <f t="shared" ref="Q81:Q86" si="134">E81*I81</f>
        <v>27283.399999999998</v>
      </c>
      <c r="R81" s="15">
        <f t="shared" ref="R81:R86" si="135">E81*I81</f>
        <v>27283.399999999998</v>
      </c>
      <c r="S81" s="15">
        <f t="shared" ref="S81:S86" si="136">E81*I81</f>
        <v>27283.399999999998</v>
      </c>
      <c r="T81" s="15">
        <f t="shared" ref="T81:T86" si="137">E81*I81</f>
        <v>27283.399999999998</v>
      </c>
      <c r="U81" s="15">
        <f t="shared" ref="U81:U86" si="138">E81*I81</f>
        <v>27283.399999999998</v>
      </c>
      <c r="V81" s="15">
        <f t="shared" ref="V81:V86" si="139">SUM(J81:U81)</f>
        <v>295919.95384615386</v>
      </c>
      <c r="W81" s="14"/>
      <c r="X81" s="15">
        <f t="shared" si="107"/>
        <v>427000</v>
      </c>
      <c r="Y81" s="105">
        <v>0.4</v>
      </c>
      <c r="Z81" s="106"/>
      <c r="AA81" s="15">
        <f t="shared" si="108"/>
        <v>171000</v>
      </c>
      <c r="AB81" s="15">
        <f t="shared" si="109"/>
        <v>-171000</v>
      </c>
    </row>
    <row r="82" spans="1:28" s="1" customFormat="1" x14ac:dyDescent="0.2">
      <c r="A82" s="56" t="s">
        <v>55</v>
      </c>
      <c r="B82" s="10">
        <f t="shared" si="126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27"/>
        <v>0</v>
      </c>
      <c r="K82" s="15">
        <f t="shared" si="128"/>
        <v>0</v>
      </c>
      <c r="L82" s="15">
        <f t="shared" si="129"/>
        <v>0</v>
      </c>
      <c r="M82" s="15">
        <f t="shared" si="130"/>
        <v>0</v>
      </c>
      <c r="N82" s="15">
        <f t="shared" si="131"/>
        <v>0</v>
      </c>
      <c r="O82" s="15">
        <f t="shared" si="132"/>
        <v>0</v>
      </c>
      <c r="P82" s="15">
        <f t="shared" si="133"/>
        <v>0</v>
      </c>
      <c r="Q82" s="15">
        <f t="shared" si="134"/>
        <v>0</v>
      </c>
      <c r="R82" s="15">
        <f t="shared" si="135"/>
        <v>0</v>
      </c>
      <c r="S82" s="15">
        <f t="shared" si="136"/>
        <v>0</v>
      </c>
      <c r="T82" s="15">
        <f t="shared" si="137"/>
        <v>0</v>
      </c>
      <c r="U82" s="15">
        <f t="shared" si="138"/>
        <v>0</v>
      </c>
      <c r="V82" s="15">
        <f t="shared" si="139"/>
        <v>0</v>
      </c>
      <c r="W82" s="14"/>
      <c r="X82" s="15">
        <f t="shared" si="107"/>
        <v>0</v>
      </c>
      <c r="Y82" s="105">
        <v>0.4</v>
      </c>
      <c r="Z82" s="106"/>
      <c r="AA82" s="15">
        <f t="shared" si="108"/>
        <v>0</v>
      </c>
      <c r="AB82" s="15">
        <f t="shared" si="109"/>
        <v>0</v>
      </c>
    </row>
    <row r="83" spans="1:28" s="1" customFormat="1" x14ac:dyDescent="0.2">
      <c r="A83" s="56" t="s">
        <v>55</v>
      </c>
      <c r="B83" s="10">
        <f t="shared" si="126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27"/>
        <v>0</v>
      </c>
      <c r="K83" s="15">
        <f t="shared" si="128"/>
        <v>0</v>
      </c>
      <c r="L83" s="15">
        <f t="shared" si="129"/>
        <v>0</v>
      </c>
      <c r="M83" s="15">
        <f t="shared" si="130"/>
        <v>0</v>
      </c>
      <c r="N83" s="15">
        <f t="shared" si="131"/>
        <v>0</v>
      </c>
      <c r="O83" s="15">
        <f t="shared" si="132"/>
        <v>0</v>
      </c>
      <c r="P83" s="15">
        <f t="shared" si="133"/>
        <v>0</v>
      </c>
      <c r="Q83" s="15">
        <f t="shared" si="134"/>
        <v>0</v>
      </c>
      <c r="R83" s="15">
        <f t="shared" si="135"/>
        <v>0</v>
      </c>
      <c r="S83" s="15">
        <f t="shared" si="136"/>
        <v>0</v>
      </c>
      <c r="T83" s="15">
        <f t="shared" si="137"/>
        <v>0</v>
      </c>
      <c r="U83" s="15">
        <f t="shared" si="138"/>
        <v>0</v>
      </c>
      <c r="V83" s="15">
        <f t="shared" si="139"/>
        <v>0</v>
      </c>
      <c r="W83" s="14"/>
      <c r="X83" s="15">
        <f t="shared" si="107"/>
        <v>0</v>
      </c>
      <c r="Y83" s="105">
        <v>0.4</v>
      </c>
      <c r="Z83" s="106"/>
      <c r="AA83" s="15">
        <f t="shared" si="108"/>
        <v>0</v>
      </c>
      <c r="AB83" s="15">
        <f t="shared" si="109"/>
        <v>0</v>
      </c>
    </row>
    <row r="84" spans="1:28" s="1" customFormat="1" x14ac:dyDescent="0.2">
      <c r="A84" s="56" t="s">
        <v>55</v>
      </c>
      <c r="B84" s="10">
        <f t="shared" si="126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27"/>
        <v>0</v>
      </c>
      <c r="K84" s="15">
        <f t="shared" si="128"/>
        <v>0</v>
      </c>
      <c r="L84" s="15">
        <f t="shared" si="129"/>
        <v>0</v>
      </c>
      <c r="M84" s="15">
        <f t="shared" si="130"/>
        <v>0</v>
      </c>
      <c r="N84" s="15">
        <f t="shared" si="131"/>
        <v>0</v>
      </c>
      <c r="O84" s="15">
        <f t="shared" si="132"/>
        <v>0</v>
      </c>
      <c r="P84" s="15">
        <f t="shared" si="133"/>
        <v>0</v>
      </c>
      <c r="Q84" s="15">
        <f t="shared" si="134"/>
        <v>0</v>
      </c>
      <c r="R84" s="15">
        <f t="shared" si="135"/>
        <v>0</v>
      </c>
      <c r="S84" s="15">
        <f t="shared" si="136"/>
        <v>0</v>
      </c>
      <c r="T84" s="15">
        <f t="shared" si="137"/>
        <v>0</v>
      </c>
      <c r="U84" s="15">
        <f t="shared" si="138"/>
        <v>0</v>
      </c>
      <c r="V84" s="15">
        <f t="shared" si="139"/>
        <v>0</v>
      </c>
      <c r="W84" s="14"/>
      <c r="X84" s="15">
        <f t="shared" si="107"/>
        <v>0</v>
      </c>
      <c r="Y84" s="105">
        <v>0.4</v>
      </c>
      <c r="Z84" s="106"/>
      <c r="AA84" s="15">
        <f t="shared" si="108"/>
        <v>0</v>
      </c>
      <c r="AB84" s="15">
        <f t="shared" si="109"/>
        <v>0</v>
      </c>
    </row>
    <row r="85" spans="1:28" s="1" customFormat="1" x14ac:dyDescent="0.2">
      <c r="A85" s="56" t="s">
        <v>55</v>
      </c>
      <c r="B85" s="10">
        <f t="shared" si="126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27"/>
        <v>0</v>
      </c>
      <c r="K85" s="15">
        <f t="shared" si="128"/>
        <v>0</v>
      </c>
      <c r="L85" s="15">
        <f t="shared" si="129"/>
        <v>0</v>
      </c>
      <c r="M85" s="15">
        <f t="shared" si="130"/>
        <v>0</v>
      </c>
      <c r="N85" s="15">
        <f t="shared" si="131"/>
        <v>0</v>
      </c>
      <c r="O85" s="15">
        <f t="shared" si="132"/>
        <v>0</v>
      </c>
      <c r="P85" s="15">
        <f t="shared" si="133"/>
        <v>0</v>
      </c>
      <c r="Q85" s="15">
        <f t="shared" si="134"/>
        <v>0</v>
      </c>
      <c r="R85" s="15">
        <f t="shared" si="135"/>
        <v>0</v>
      </c>
      <c r="S85" s="15">
        <f t="shared" si="136"/>
        <v>0</v>
      </c>
      <c r="T85" s="15">
        <f t="shared" si="137"/>
        <v>0</v>
      </c>
      <c r="U85" s="15">
        <f t="shared" si="138"/>
        <v>0</v>
      </c>
      <c r="V85" s="15">
        <f t="shared" si="139"/>
        <v>0</v>
      </c>
      <c r="W85" s="14"/>
      <c r="X85" s="15">
        <f t="shared" si="107"/>
        <v>0</v>
      </c>
      <c r="Y85" s="105">
        <v>0.4</v>
      </c>
      <c r="Z85" s="106"/>
      <c r="AA85" s="15">
        <f t="shared" si="108"/>
        <v>0</v>
      </c>
      <c r="AB85" s="15">
        <f t="shared" si="109"/>
        <v>0</v>
      </c>
    </row>
    <row r="86" spans="1:28" s="1" customFormat="1" x14ac:dyDescent="0.2">
      <c r="A86" s="56" t="s">
        <v>55</v>
      </c>
      <c r="B86" s="10">
        <f t="shared" si="126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27"/>
        <v>0</v>
      </c>
      <c r="K86" s="15">
        <f t="shared" si="128"/>
        <v>0</v>
      </c>
      <c r="L86" s="15">
        <f t="shared" si="129"/>
        <v>0</v>
      </c>
      <c r="M86" s="15">
        <f t="shared" si="130"/>
        <v>0</v>
      </c>
      <c r="N86" s="15">
        <f t="shared" si="131"/>
        <v>0</v>
      </c>
      <c r="O86" s="15">
        <f t="shared" si="132"/>
        <v>0</v>
      </c>
      <c r="P86" s="15">
        <f t="shared" si="133"/>
        <v>0</v>
      </c>
      <c r="Q86" s="15">
        <f t="shared" si="134"/>
        <v>0</v>
      </c>
      <c r="R86" s="15">
        <f t="shared" si="135"/>
        <v>0</v>
      </c>
      <c r="S86" s="15">
        <f t="shared" si="136"/>
        <v>0</v>
      </c>
      <c r="T86" s="15">
        <f t="shared" si="137"/>
        <v>0</v>
      </c>
      <c r="U86" s="15">
        <f t="shared" si="138"/>
        <v>0</v>
      </c>
      <c r="V86" s="15">
        <f t="shared" si="139"/>
        <v>0</v>
      </c>
      <c r="W86" s="14"/>
      <c r="X86" s="15">
        <f t="shared" si="107"/>
        <v>0</v>
      </c>
      <c r="Y86" s="105">
        <v>0.4</v>
      </c>
      <c r="Z86" s="106"/>
      <c r="AA86" s="15">
        <f t="shared" si="108"/>
        <v>0</v>
      </c>
      <c r="AB86" s="15">
        <f t="shared" si="109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40">SUM(K81:K86)</f>
        <v>27283.399999999998</v>
      </c>
      <c r="L87" s="36">
        <f t="shared" si="140"/>
        <v>27283.399999999998</v>
      </c>
      <c r="M87" s="36">
        <f t="shared" si="140"/>
        <v>27283.399999999998</v>
      </c>
      <c r="N87" s="36">
        <f t="shared" si="140"/>
        <v>27283.399999999998</v>
      </c>
      <c r="O87" s="36">
        <f t="shared" si="140"/>
        <v>-4197.4461538461546</v>
      </c>
      <c r="P87" s="36">
        <f t="shared" si="140"/>
        <v>27283.399999999998</v>
      </c>
      <c r="Q87" s="36">
        <f t="shared" si="140"/>
        <v>27283.399999999998</v>
      </c>
      <c r="R87" s="36">
        <f t="shared" si="140"/>
        <v>27283.399999999998</v>
      </c>
      <c r="S87" s="36">
        <f t="shared" si="140"/>
        <v>27283.399999999998</v>
      </c>
      <c r="T87" s="36">
        <f t="shared" si="140"/>
        <v>27283.399999999998</v>
      </c>
      <c r="U87" s="36">
        <f t="shared" si="140"/>
        <v>27283.399999999998</v>
      </c>
      <c r="V87" s="36">
        <f t="shared" si="140"/>
        <v>295919.95384615386</v>
      </c>
      <c r="W87" s="14"/>
      <c r="X87" s="102">
        <f>SUM(X5:X86)</f>
        <v>3304000</v>
      </c>
      <c r="Y87" s="103"/>
      <c r="Z87" s="103"/>
      <c r="AA87" s="102">
        <f>SUM(AA5:AA86)</f>
        <v>1323000</v>
      </c>
      <c r="AB87" s="102">
        <f>SUM(AB5:AB86)</f>
        <v>-960000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1">SUM(J90:J92)</f>
        <v>0</v>
      </c>
      <c r="K93" s="36">
        <f t="shared" si="141"/>
        <v>0</v>
      </c>
      <c r="L93" s="36">
        <f t="shared" si="141"/>
        <v>0</v>
      </c>
      <c r="M93" s="36">
        <f t="shared" si="141"/>
        <v>0</v>
      </c>
      <c r="N93" s="36">
        <f t="shared" si="141"/>
        <v>0</v>
      </c>
      <c r="O93" s="36">
        <f t="shared" si="141"/>
        <v>0</v>
      </c>
      <c r="P93" s="36">
        <f t="shared" si="141"/>
        <v>0</v>
      </c>
      <c r="Q93" s="36">
        <f t="shared" si="141"/>
        <v>0</v>
      </c>
      <c r="R93" s="36">
        <f t="shared" si="141"/>
        <v>0</v>
      </c>
      <c r="S93" s="36">
        <f t="shared" si="141"/>
        <v>0</v>
      </c>
      <c r="T93" s="36">
        <f t="shared" si="141"/>
        <v>0</v>
      </c>
      <c r="U93" s="36">
        <f t="shared" si="141"/>
        <v>0</v>
      </c>
      <c r="V93" s="49">
        <f t="shared" si="141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2">SUM(J96:J98)</f>
        <v>0</v>
      </c>
      <c r="K99" s="36">
        <f t="shared" si="142"/>
        <v>0</v>
      </c>
      <c r="L99" s="36">
        <f t="shared" si="142"/>
        <v>0</v>
      </c>
      <c r="M99" s="36">
        <f t="shared" si="142"/>
        <v>0</v>
      </c>
      <c r="N99" s="36">
        <f t="shared" si="142"/>
        <v>0</v>
      </c>
      <c r="O99" s="36">
        <f t="shared" si="142"/>
        <v>0</v>
      </c>
      <c r="P99" s="36">
        <f t="shared" si="142"/>
        <v>0</v>
      </c>
      <c r="Q99" s="36">
        <f t="shared" si="142"/>
        <v>0</v>
      </c>
      <c r="R99" s="36">
        <f t="shared" si="142"/>
        <v>0</v>
      </c>
      <c r="S99" s="36">
        <f t="shared" si="142"/>
        <v>0</v>
      </c>
      <c r="T99" s="36">
        <f t="shared" si="142"/>
        <v>0</v>
      </c>
      <c r="U99" s="36">
        <f t="shared" si="142"/>
        <v>0</v>
      </c>
      <c r="V99" s="49">
        <f t="shared" si="142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3">J16</f>
        <v>27283.399999999998</v>
      </c>
      <c r="K102" s="15">
        <f t="shared" si="143"/>
        <v>27283.399999999998</v>
      </c>
      <c r="L102" s="15">
        <f t="shared" si="143"/>
        <v>27283.399999999998</v>
      </c>
      <c r="M102" s="15">
        <f>M16</f>
        <v>27283.399999999998</v>
      </c>
      <c r="N102" s="15">
        <f t="shared" si="143"/>
        <v>27283.399999999998</v>
      </c>
      <c r="O102" s="15">
        <f t="shared" si="143"/>
        <v>-4197.4461538461546</v>
      </c>
      <c r="P102" s="15">
        <f t="shared" si="143"/>
        <v>27283.399999999998</v>
      </c>
      <c r="Q102" s="15">
        <f t="shared" si="143"/>
        <v>27283.399999999998</v>
      </c>
      <c r="R102" s="15">
        <f t="shared" si="143"/>
        <v>27283.399999999998</v>
      </c>
      <c r="S102" s="15">
        <f t="shared" si="143"/>
        <v>27283.399999999998</v>
      </c>
      <c r="T102" s="15">
        <f t="shared" si="143"/>
        <v>27283.399999999998</v>
      </c>
      <c r="U102" s="15">
        <f t="shared" si="143"/>
        <v>27283.399999999998</v>
      </c>
      <c r="V102" s="15">
        <f t="shared" ref="V102:V112" si="144">SUM(J102:U102)</f>
        <v>295919.95384615386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5">J31</f>
        <v>27283.399999999998</v>
      </c>
      <c r="K103" s="48">
        <f t="shared" si="145"/>
        <v>27283.399999999998</v>
      </c>
      <c r="L103" s="48">
        <f t="shared" si="145"/>
        <v>27283.399999999998</v>
      </c>
      <c r="M103" s="48">
        <f t="shared" si="145"/>
        <v>27283.399999999998</v>
      </c>
      <c r="N103" s="48">
        <f t="shared" si="145"/>
        <v>27283.399999999998</v>
      </c>
      <c r="O103" s="48">
        <f t="shared" si="145"/>
        <v>-4197.4461538461546</v>
      </c>
      <c r="P103" s="48">
        <f t="shared" si="145"/>
        <v>27283.399999999998</v>
      </c>
      <c r="Q103" s="48">
        <f t="shared" si="145"/>
        <v>27283.399999999998</v>
      </c>
      <c r="R103" s="48">
        <f t="shared" si="145"/>
        <v>27283.399999999998</v>
      </c>
      <c r="S103" s="48">
        <f t="shared" si="145"/>
        <v>27283.399999999998</v>
      </c>
      <c r="T103" s="48">
        <f t="shared" si="145"/>
        <v>27283.399999999998</v>
      </c>
      <c r="U103" s="48">
        <f t="shared" si="145"/>
        <v>27283.399999999998</v>
      </c>
      <c r="V103" s="15">
        <f t="shared" si="144"/>
        <v>295919.95384615386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6">K39</f>
        <v>0</v>
      </c>
      <c r="L104" s="48">
        <f t="shared" si="146"/>
        <v>0</v>
      </c>
      <c r="M104" s="48">
        <f t="shared" si="146"/>
        <v>0</v>
      </c>
      <c r="N104" s="48">
        <f t="shared" si="146"/>
        <v>0</v>
      </c>
      <c r="O104" s="48">
        <f t="shared" si="146"/>
        <v>0</v>
      </c>
      <c r="P104" s="48">
        <f t="shared" si="146"/>
        <v>0</v>
      </c>
      <c r="Q104" s="48">
        <f t="shared" si="146"/>
        <v>0</v>
      </c>
      <c r="R104" s="48">
        <f t="shared" si="146"/>
        <v>0</v>
      </c>
      <c r="S104" s="48">
        <f t="shared" si="146"/>
        <v>0</v>
      </c>
      <c r="T104" s="48">
        <f t="shared" si="146"/>
        <v>0</v>
      </c>
      <c r="U104" s="48">
        <f t="shared" si="146"/>
        <v>0</v>
      </c>
      <c r="V104" s="15">
        <f t="shared" si="144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47">K47</f>
        <v>27283.399999999998</v>
      </c>
      <c r="L105" s="48">
        <f t="shared" si="147"/>
        <v>27283.399999999998</v>
      </c>
      <c r="M105" s="48">
        <f t="shared" si="147"/>
        <v>27283.399999999998</v>
      </c>
      <c r="N105" s="48">
        <f t="shared" si="147"/>
        <v>27283.399999999998</v>
      </c>
      <c r="O105" s="48">
        <f t="shared" si="147"/>
        <v>-4197.4461538461546</v>
      </c>
      <c r="P105" s="48">
        <f t="shared" si="147"/>
        <v>27283.399999999998</v>
      </c>
      <c r="Q105" s="48">
        <f t="shared" si="147"/>
        <v>27283.399999999998</v>
      </c>
      <c r="R105" s="48">
        <f t="shared" si="147"/>
        <v>27283.399999999998</v>
      </c>
      <c r="S105" s="48">
        <f t="shared" si="147"/>
        <v>27283.399999999998</v>
      </c>
      <c r="T105" s="48">
        <f t="shared" si="147"/>
        <v>27283.399999999998</v>
      </c>
      <c r="U105" s="48">
        <f t="shared" si="147"/>
        <v>27283.399999999998</v>
      </c>
      <c r="V105" s="15">
        <f t="shared" si="144"/>
        <v>295919.95384615386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4"/>
        <v>106531.1833846154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48">K55</f>
        <v>47450</v>
      </c>
      <c r="L108" s="48">
        <f t="shared" si="148"/>
        <v>47450</v>
      </c>
      <c r="M108" s="48">
        <f t="shared" si="148"/>
        <v>47450</v>
      </c>
      <c r="N108" s="48">
        <f t="shared" si="148"/>
        <v>47450</v>
      </c>
      <c r="O108" s="48">
        <f t="shared" si="148"/>
        <v>-7300</v>
      </c>
      <c r="P108" s="48">
        <f t="shared" si="148"/>
        <v>47450</v>
      </c>
      <c r="Q108" s="48">
        <f t="shared" si="148"/>
        <v>47450</v>
      </c>
      <c r="R108" s="48">
        <f t="shared" si="148"/>
        <v>47450</v>
      </c>
      <c r="S108" s="48">
        <f t="shared" si="148"/>
        <v>47450</v>
      </c>
      <c r="T108" s="48">
        <f t="shared" si="148"/>
        <v>47450</v>
      </c>
      <c r="U108" s="48">
        <f t="shared" si="148"/>
        <v>47450</v>
      </c>
      <c r="V108" s="55">
        <f t="shared" si="144"/>
        <v>514650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49">K63</f>
        <v>27283.399999999998</v>
      </c>
      <c r="L109" s="48">
        <f t="shared" si="149"/>
        <v>27283.399999999998</v>
      </c>
      <c r="M109" s="48">
        <f t="shared" si="149"/>
        <v>27283.399999999998</v>
      </c>
      <c r="N109" s="48">
        <f t="shared" si="149"/>
        <v>27283.399999999998</v>
      </c>
      <c r="O109" s="48">
        <f t="shared" si="149"/>
        <v>-4197.4461538461546</v>
      </c>
      <c r="P109" s="48">
        <f t="shared" si="149"/>
        <v>27283.399999999998</v>
      </c>
      <c r="Q109" s="48">
        <f t="shared" si="149"/>
        <v>27283.399999999998</v>
      </c>
      <c r="R109" s="48">
        <f t="shared" si="149"/>
        <v>27283.399999999998</v>
      </c>
      <c r="S109" s="48">
        <f t="shared" si="149"/>
        <v>27283.399999999998</v>
      </c>
      <c r="T109" s="48">
        <f t="shared" si="149"/>
        <v>27283.399999999998</v>
      </c>
      <c r="U109" s="48">
        <f t="shared" si="149"/>
        <v>27283.399999999998</v>
      </c>
      <c r="V109" s="55">
        <f t="shared" si="144"/>
        <v>295919.95384615386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50">K71</f>
        <v>27283.399999999998</v>
      </c>
      <c r="L110" s="55">
        <f t="shared" si="150"/>
        <v>27283.399999999998</v>
      </c>
      <c r="M110" s="55">
        <f t="shared" si="150"/>
        <v>27283.399999999998</v>
      </c>
      <c r="N110" s="55">
        <f t="shared" si="150"/>
        <v>27283.399999999998</v>
      </c>
      <c r="O110" s="55">
        <f t="shared" si="150"/>
        <v>-4197.4461538461546</v>
      </c>
      <c r="P110" s="55">
        <f t="shared" si="150"/>
        <v>27283.399999999998</v>
      </c>
      <c r="Q110" s="55">
        <f t="shared" si="150"/>
        <v>27283.399999999998</v>
      </c>
      <c r="R110" s="55">
        <f t="shared" si="150"/>
        <v>27283.399999999998</v>
      </c>
      <c r="S110" s="55">
        <f t="shared" si="150"/>
        <v>27283.399999999998</v>
      </c>
      <c r="T110" s="55">
        <f t="shared" si="150"/>
        <v>27283.399999999998</v>
      </c>
      <c r="U110" s="55">
        <f t="shared" si="150"/>
        <v>27283.399999999998</v>
      </c>
      <c r="V110" s="55">
        <f t="shared" si="144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1">K79</f>
        <v>0</v>
      </c>
      <c r="L111" s="55">
        <f t="shared" si="151"/>
        <v>0</v>
      </c>
      <c r="M111" s="55">
        <f t="shared" si="151"/>
        <v>0</v>
      </c>
      <c r="N111" s="55">
        <f t="shared" si="151"/>
        <v>0</v>
      </c>
      <c r="O111" s="55">
        <f t="shared" si="151"/>
        <v>0</v>
      </c>
      <c r="P111" s="55">
        <f t="shared" si="151"/>
        <v>0</v>
      </c>
      <c r="Q111" s="55">
        <f t="shared" si="151"/>
        <v>0</v>
      </c>
      <c r="R111" s="55">
        <f t="shared" si="151"/>
        <v>0</v>
      </c>
      <c r="S111" s="55">
        <f t="shared" si="151"/>
        <v>0</v>
      </c>
      <c r="T111" s="55">
        <f t="shared" si="151"/>
        <v>0</v>
      </c>
      <c r="U111" s="55">
        <f t="shared" si="151"/>
        <v>0</v>
      </c>
      <c r="V111" s="55">
        <f t="shared" si="151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52">K87</f>
        <v>27283.399999999998</v>
      </c>
      <c r="L112" s="55">
        <f t="shared" si="152"/>
        <v>27283.399999999998</v>
      </c>
      <c r="M112" s="55">
        <f t="shared" si="152"/>
        <v>27283.399999999998</v>
      </c>
      <c r="N112" s="55">
        <f t="shared" si="152"/>
        <v>27283.399999999998</v>
      </c>
      <c r="O112" s="55">
        <f t="shared" si="152"/>
        <v>-4197.4461538461546</v>
      </c>
      <c r="P112" s="55">
        <f t="shared" si="152"/>
        <v>27283.399999999998</v>
      </c>
      <c r="Q112" s="55">
        <f t="shared" si="152"/>
        <v>27283.399999999998</v>
      </c>
      <c r="R112" s="55">
        <f t="shared" si="152"/>
        <v>27283.399999999998</v>
      </c>
      <c r="S112" s="55">
        <f t="shared" si="152"/>
        <v>27283.399999999998</v>
      </c>
      <c r="T112" s="55">
        <f t="shared" si="152"/>
        <v>27283.399999999998</v>
      </c>
      <c r="U112" s="55">
        <f t="shared" si="152"/>
        <v>27283.399999999998</v>
      </c>
      <c r="V112" s="55">
        <f t="shared" si="144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3">J93</f>
        <v>0</v>
      </c>
      <c r="K122" s="59">
        <f t="shared" si="153"/>
        <v>0</v>
      </c>
      <c r="L122" s="59">
        <f t="shared" si="153"/>
        <v>0</v>
      </c>
      <c r="M122" s="59">
        <f t="shared" si="153"/>
        <v>0</v>
      </c>
      <c r="N122" s="59">
        <f t="shared" si="153"/>
        <v>0</v>
      </c>
      <c r="O122" s="59">
        <f t="shared" si="153"/>
        <v>0</v>
      </c>
      <c r="P122" s="59">
        <f t="shared" si="153"/>
        <v>0</v>
      </c>
      <c r="Q122" s="59">
        <f t="shared" si="153"/>
        <v>0</v>
      </c>
      <c r="R122" s="59">
        <f t="shared" si="153"/>
        <v>0</v>
      </c>
      <c r="S122" s="59">
        <f t="shared" si="153"/>
        <v>0</v>
      </c>
      <c r="T122" s="59">
        <f t="shared" si="153"/>
        <v>0</v>
      </c>
      <c r="U122" s="59">
        <f t="shared" si="15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4">J99</f>
        <v>0</v>
      </c>
      <c r="K124" s="59">
        <f t="shared" si="154"/>
        <v>0</v>
      </c>
      <c r="L124" s="59">
        <f t="shared" si="154"/>
        <v>0</v>
      </c>
      <c r="M124" s="59">
        <f t="shared" si="154"/>
        <v>0</v>
      </c>
      <c r="N124" s="59">
        <f t="shared" si="154"/>
        <v>0</v>
      </c>
      <c r="O124" s="59">
        <f t="shared" si="154"/>
        <v>0</v>
      </c>
      <c r="P124" s="59">
        <f t="shared" si="154"/>
        <v>0</v>
      </c>
      <c r="Q124" s="59">
        <f t="shared" si="154"/>
        <v>0</v>
      </c>
      <c r="R124" s="59">
        <f t="shared" si="154"/>
        <v>0</v>
      </c>
      <c r="S124" s="59">
        <f t="shared" si="154"/>
        <v>0</v>
      </c>
      <c r="T124" s="59">
        <f t="shared" si="154"/>
        <v>0</v>
      </c>
      <c r="U124" s="59">
        <f t="shared" si="15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5">SUM(J102:J126)</f>
        <v>301297.81182246667</v>
      </c>
      <c r="K127" s="27">
        <f t="shared" si="155"/>
        <v>301297.81182246667</v>
      </c>
      <c r="L127" s="27">
        <f t="shared" si="155"/>
        <v>301297.81182246667</v>
      </c>
      <c r="M127" s="27">
        <f t="shared" si="155"/>
        <v>301297.81182246667</v>
      </c>
      <c r="N127" s="27">
        <f t="shared" si="155"/>
        <v>301297.81182246667</v>
      </c>
      <c r="O127" s="27">
        <f t="shared" si="155"/>
        <v>-10048.325679071811</v>
      </c>
      <c r="P127" s="27">
        <f t="shared" si="155"/>
        <v>301297.81182246667</v>
      </c>
      <c r="Q127" s="27">
        <f t="shared" si="155"/>
        <v>301297.81182246667</v>
      </c>
      <c r="R127" s="27">
        <f t="shared" si="155"/>
        <v>301297.81182246667</v>
      </c>
      <c r="S127" s="27">
        <f t="shared" si="155"/>
        <v>301297.81182246667</v>
      </c>
      <c r="T127" s="27">
        <f t="shared" si="155"/>
        <v>301297.81182246667</v>
      </c>
      <c r="U127" s="27">
        <f t="shared" si="155"/>
        <v>301297.81182246667</v>
      </c>
      <c r="V127" s="27">
        <f t="shared" si="155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6">K128+L127</f>
        <v>903893.43546740001</v>
      </c>
      <c r="M128" s="15">
        <f t="shared" si="156"/>
        <v>1205191.2472898667</v>
      </c>
      <c r="N128" s="15">
        <f t="shared" si="156"/>
        <v>1506489.0591123332</v>
      </c>
      <c r="O128" s="15">
        <f t="shared" si="156"/>
        <v>1496440.7334332615</v>
      </c>
      <c r="P128" s="15">
        <f t="shared" si="156"/>
        <v>1797738.5452557281</v>
      </c>
      <c r="Q128" s="15">
        <f t="shared" si="156"/>
        <v>2099036.3570781946</v>
      </c>
      <c r="R128" s="15">
        <f t="shared" si="156"/>
        <v>2400334.1689006612</v>
      </c>
      <c r="S128" s="15">
        <f t="shared" si="156"/>
        <v>2701631.9807231277</v>
      </c>
      <c r="T128" s="15">
        <f t="shared" si="156"/>
        <v>3002929.7925455943</v>
      </c>
      <c r="U128" s="15">
        <f t="shared" si="156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5001</v>
      </c>
      <c r="B132" s="90"/>
      <c r="C132" s="90" t="s">
        <v>60</v>
      </c>
      <c r="D132" s="90"/>
      <c r="E132" s="90"/>
      <c r="F132" s="90"/>
      <c r="G132" s="90"/>
      <c r="H132" s="90"/>
      <c r="I132" s="91"/>
      <c r="J132" s="92">
        <f>ROUND(J102,-$F$131)</f>
        <v>27000</v>
      </c>
      <c r="K132" s="92">
        <f t="shared" ref="K132:U132" si="157">ROUND(K102,-$F$131)</f>
        <v>27000</v>
      </c>
      <c r="L132" s="92">
        <f t="shared" si="157"/>
        <v>27000</v>
      </c>
      <c r="M132" s="92">
        <f t="shared" si="157"/>
        <v>27000</v>
      </c>
      <c r="N132" s="92">
        <f t="shared" si="157"/>
        <v>27000</v>
      </c>
      <c r="O132" s="92">
        <f t="shared" si="157"/>
        <v>-4000</v>
      </c>
      <c r="P132" s="92">
        <f t="shared" si="157"/>
        <v>27000</v>
      </c>
      <c r="Q132" s="92">
        <f t="shared" si="157"/>
        <v>27000</v>
      </c>
      <c r="R132" s="92">
        <f t="shared" si="157"/>
        <v>27000</v>
      </c>
      <c r="S132" s="92">
        <f t="shared" si="157"/>
        <v>27000</v>
      </c>
      <c r="T132" s="92">
        <f t="shared" si="157"/>
        <v>27000</v>
      </c>
      <c r="U132" s="92">
        <f t="shared" si="157"/>
        <v>27000</v>
      </c>
      <c r="V132" s="93">
        <f>SUM(J132:U132)</f>
        <v>293000</v>
      </c>
    </row>
    <row r="133" spans="1:23" x14ac:dyDescent="0.2">
      <c r="A133" s="89">
        <v>5002</v>
      </c>
      <c r="B133" s="90"/>
      <c r="C133" s="90" t="s">
        <v>61</v>
      </c>
      <c r="D133" s="90"/>
      <c r="E133" s="90"/>
      <c r="F133" s="90"/>
      <c r="G133" s="90"/>
      <c r="H133" s="90"/>
      <c r="I133" s="91"/>
      <c r="J133" s="92">
        <f t="shared" ref="J133:U149" si="158">ROUND(J103,-$F$131)</f>
        <v>27000</v>
      </c>
      <c r="K133" s="92">
        <f t="shared" si="158"/>
        <v>27000</v>
      </c>
      <c r="L133" s="92">
        <f t="shared" si="158"/>
        <v>27000</v>
      </c>
      <c r="M133" s="92">
        <f t="shared" si="158"/>
        <v>27000</v>
      </c>
      <c r="N133" s="92">
        <f t="shared" si="158"/>
        <v>27000</v>
      </c>
      <c r="O133" s="92">
        <f t="shared" si="158"/>
        <v>-4000</v>
      </c>
      <c r="P133" s="92">
        <f t="shared" si="158"/>
        <v>27000</v>
      </c>
      <c r="Q133" s="92">
        <f t="shared" si="158"/>
        <v>27000</v>
      </c>
      <c r="R133" s="92">
        <f t="shared" si="158"/>
        <v>27000</v>
      </c>
      <c r="S133" s="92">
        <f t="shared" si="158"/>
        <v>27000</v>
      </c>
      <c r="T133" s="92">
        <f t="shared" si="158"/>
        <v>27000</v>
      </c>
      <c r="U133" s="92">
        <f t="shared" si="158"/>
        <v>27000</v>
      </c>
      <c r="V133" s="93">
        <f t="shared" ref="V133:V155" si="159">SUM(J133:U133)</f>
        <v>293000</v>
      </c>
    </row>
    <row r="134" spans="1:23" x14ac:dyDescent="0.2">
      <c r="A134" s="89">
        <v>5007</v>
      </c>
      <c r="B134" s="90"/>
      <c r="C134" s="90" t="s">
        <v>62</v>
      </c>
      <c r="D134" s="90"/>
      <c r="E134" s="90"/>
      <c r="F134" s="90"/>
      <c r="G134" s="90"/>
      <c r="H134" s="90"/>
      <c r="I134" s="91"/>
      <c r="J134" s="92">
        <f t="shared" si="158"/>
        <v>0</v>
      </c>
      <c r="K134" s="92">
        <f t="shared" si="158"/>
        <v>0</v>
      </c>
      <c r="L134" s="92">
        <f t="shared" si="158"/>
        <v>0</v>
      </c>
      <c r="M134" s="92">
        <f t="shared" si="158"/>
        <v>0</v>
      </c>
      <c r="N134" s="92">
        <f t="shared" si="158"/>
        <v>0</v>
      </c>
      <c r="O134" s="92">
        <f t="shared" si="158"/>
        <v>0</v>
      </c>
      <c r="P134" s="92">
        <f t="shared" si="158"/>
        <v>0</v>
      </c>
      <c r="Q134" s="92">
        <f t="shared" si="158"/>
        <v>0</v>
      </c>
      <c r="R134" s="92">
        <f t="shared" si="158"/>
        <v>0</v>
      </c>
      <c r="S134" s="92">
        <f t="shared" si="158"/>
        <v>0</v>
      </c>
      <c r="T134" s="92">
        <f t="shared" si="158"/>
        <v>0</v>
      </c>
      <c r="U134" s="92">
        <f t="shared" si="158"/>
        <v>0</v>
      </c>
      <c r="V134" s="93">
        <f t="shared" si="159"/>
        <v>0</v>
      </c>
    </row>
    <row r="135" spans="1:23" x14ac:dyDescent="0.2">
      <c r="A135" s="94" t="s">
        <v>49</v>
      </c>
      <c r="B135" s="90"/>
      <c r="C135" s="90" t="s">
        <v>63</v>
      </c>
      <c r="D135" s="90"/>
      <c r="E135" s="90"/>
      <c r="F135" s="90"/>
      <c r="G135" s="90"/>
      <c r="H135" s="90"/>
      <c r="I135" s="91"/>
      <c r="J135" s="92">
        <f t="shared" si="158"/>
        <v>27000</v>
      </c>
      <c r="K135" s="92">
        <f t="shared" si="158"/>
        <v>27000</v>
      </c>
      <c r="L135" s="92">
        <f t="shared" si="158"/>
        <v>27000</v>
      </c>
      <c r="M135" s="92">
        <f t="shared" si="158"/>
        <v>27000</v>
      </c>
      <c r="N135" s="92">
        <f t="shared" si="158"/>
        <v>27000</v>
      </c>
      <c r="O135" s="92">
        <f t="shared" si="158"/>
        <v>-4000</v>
      </c>
      <c r="P135" s="92">
        <f t="shared" si="158"/>
        <v>27000</v>
      </c>
      <c r="Q135" s="92">
        <f t="shared" si="158"/>
        <v>27000</v>
      </c>
      <c r="R135" s="92">
        <f t="shared" si="158"/>
        <v>27000</v>
      </c>
      <c r="S135" s="92">
        <f t="shared" si="158"/>
        <v>27000</v>
      </c>
      <c r="T135" s="92">
        <f t="shared" si="158"/>
        <v>27000</v>
      </c>
      <c r="U135" s="92">
        <f t="shared" si="158"/>
        <v>27000</v>
      </c>
      <c r="V135" s="93">
        <f t="shared" si="159"/>
        <v>293000</v>
      </c>
    </row>
    <row r="136" spans="1:23" x14ac:dyDescent="0.2">
      <c r="A136" s="89">
        <v>5081</v>
      </c>
      <c r="B136" s="90"/>
      <c r="C136" s="90" t="s">
        <v>68</v>
      </c>
      <c r="D136" s="90"/>
      <c r="E136" s="90"/>
      <c r="F136" s="90"/>
      <c r="G136" s="90"/>
      <c r="H136" s="90"/>
      <c r="I136" s="91"/>
      <c r="J136" s="92">
        <f t="shared" si="158"/>
        <v>10000</v>
      </c>
      <c r="K136" s="92">
        <f t="shared" si="158"/>
        <v>10000</v>
      </c>
      <c r="L136" s="92">
        <f t="shared" si="158"/>
        <v>10000</v>
      </c>
      <c r="M136" s="92">
        <f t="shared" si="158"/>
        <v>10000</v>
      </c>
      <c r="N136" s="92">
        <f t="shared" si="158"/>
        <v>10000</v>
      </c>
      <c r="O136" s="92">
        <f t="shared" si="158"/>
        <v>-2000</v>
      </c>
      <c r="P136" s="92">
        <f t="shared" si="158"/>
        <v>10000</v>
      </c>
      <c r="Q136" s="92">
        <f t="shared" si="158"/>
        <v>10000</v>
      </c>
      <c r="R136" s="92">
        <f t="shared" si="158"/>
        <v>10000</v>
      </c>
      <c r="S136" s="92">
        <f t="shared" si="158"/>
        <v>10000</v>
      </c>
      <c r="T136" s="92">
        <f t="shared" si="158"/>
        <v>10000</v>
      </c>
      <c r="U136" s="92">
        <f t="shared" si="158"/>
        <v>10000</v>
      </c>
      <c r="V136" s="93">
        <f t="shared" si="159"/>
        <v>108000</v>
      </c>
    </row>
    <row r="137" spans="1:23" x14ac:dyDescent="0.2">
      <c r="A137" s="89"/>
      <c r="B137" s="90"/>
      <c r="C137" s="90"/>
      <c r="D137" s="90"/>
      <c r="E137" s="90"/>
      <c r="F137" s="90"/>
      <c r="G137" s="90"/>
      <c r="H137" s="90"/>
      <c r="I137" s="91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3"/>
    </row>
    <row r="138" spans="1:23" x14ac:dyDescent="0.2">
      <c r="A138" s="89">
        <v>5101</v>
      </c>
      <c r="B138" s="90"/>
      <c r="C138" s="90" t="s">
        <v>64</v>
      </c>
      <c r="D138" s="90"/>
      <c r="E138" s="90"/>
      <c r="F138" s="90"/>
      <c r="G138" s="90"/>
      <c r="H138" s="90"/>
      <c r="I138" s="91"/>
      <c r="J138" s="92">
        <f t="shared" si="158"/>
        <v>47000</v>
      </c>
      <c r="K138" s="92">
        <f t="shared" si="158"/>
        <v>47000</v>
      </c>
      <c r="L138" s="92">
        <f t="shared" si="158"/>
        <v>47000</v>
      </c>
      <c r="M138" s="92">
        <f t="shared" si="158"/>
        <v>47000</v>
      </c>
      <c r="N138" s="92">
        <f t="shared" si="158"/>
        <v>47000</v>
      </c>
      <c r="O138" s="92">
        <f t="shared" si="158"/>
        <v>-7000</v>
      </c>
      <c r="P138" s="92">
        <f t="shared" si="158"/>
        <v>47000</v>
      </c>
      <c r="Q138" s="92">
        <f t="shared" si="158"/>
        <v>47000</v>
      </c>
      <c r="R138" s="92">
        <f t="shared" si="158"/>
        <v>47000</v>
      </c>
      <c r="S138" s="92">
        <f t="shared" si="158"/>
        <v>47000</v>
      </c>
      <c r="T138" s="92">
        <f t="shared" si="158"/>
        <v>47000</v>
      </c>
      <c r="U138" s="92">
        <f t="shared" si="158"/>
        <v>47000</v>
      </c>
      <c r="V138" s="93">
        <f t="shared" si="159"/>
        <v>510000</v>
      </c>
    </row>
    <row r="139" spans="1:23" x14ac:dyDescent="0.2">
      <c r="A139" s="89">
        <v>5102</v>
      </c>
      <c r="B139" s="90"/>
      <c r="C139" s="90" t="s">
        <v>65</v>
      </c>
      <c r="D139" s="90"/>
      <c r="E139" s="90"/>
      <c r="F139" s="90"/>
      <c r="G139" s="90"/>
      <c r="H139" s="90"/>
      <c r="I139" s="91"/>
      <c r="J139" s="92">
        <f t="shared" si="158"/>
        <v>27000</v>
      </c>
      <c r="K139" s="92">
        <f t="shared" si="158"/>
        <v>27000</v>
      </c>
      <c r="L139" s="92">
        <f t="shared" si="158"/>
        <v>27000</v>
      </c>
      <c r="M139" s="92">
        <f t="shared" si="158"/>
        <v>27000</v>
      </c>
      <c r="N139" s="92">
        <f t="shared" si="158"/>
        <v>27000</v>
      </c>
      <c r="O139" s="92">
        <f t="shared" si="158"/>
        <v>-4000</v>
      </c>
      <c r="P139" s="92">
        <f t="shared" si="158"/>
        <v>27000</v>
      </c>
      <c r="Q139" s="92">
        <f t="shared" si="158"/>
        <v>27000</v>
      </c>
      <c r="R139" s="92">
        <f t="shared" si="158"/>
        <v>27000</v>
      </c>
      <c r="S139" s="92">
        <f t="shared" si="158"/>
        <v>27000</v>
      </c>
      <c r="T139" s="92">
        <f t="shared" si="158"/>
        <v>27000</v>
      </c>
      <c r="U139" s="92">
        <f t="shared" si="158"/>
        <v>27000</v>
      </c>
      <c r="V139" s="93">
        <f t="shared" si="159"/>
        <v>293000</v>
      </c>
    </row>
    <row r="140" spans="1:23" x14ac:dyDescent="0.2">
      <c r="A140" s="89">
        <v>5103</v>
      </c>
      <c r="B140" s="90"/>
      <c r="C140" s="90" t="s">
        <v>66</v>
      </c>
      <c r="D140" s="90"/>
      <c r="E140" s="90"/>
      <c r="F140" s="90"/>
      <c r="G140" s="90"/>
      <c r="H140" s="90"/>
      <c r="I140" s="91"/>
      <c r="J140" s="92">
        <f t="shared" si="158"/>
        <v>27000</v>
      </c>
      <c r="K140" s="92">
        <f t="shared" si="158"/>
        <v>27000</v>
      </c>
      <c r="L140" s="92">
        <f t="shared" si="158"/>
        <v>27000</v>
      </c>
      <c r="M140" s="92">
        <f t="shared" si="158"/>
        <v>27000</v>
      </c>
      <c r="N140" s="92">
        <f t="shared" si="158"/>
        <v>27000</v>
      </c>
      <c r="O140" s="92">
        <f t="shared" si="158"/>
        <v>-4000</v>
      </c>
      <c r="P140" s="92">
        <f t="shared" si="158"/>
        <v>27000</v>
      </c>
      <c r="Q140" s="92">
        <f t="shared" si="158"/>
        <v>27000</v>
      </c>
      <c r="R140" s="92">
        <f t="shared" si="158"/>
        <v>27000</v>
      </c>
      <c r="S140" s="92">
        <f t="shared" si="158"/>
        <v>27000</v>
      </c>
      <c r="T140" s="92">
        <f t="shared" si="158"/>
        <v>27000</v>
      </c>
      <c r="U140" s="92">
        <f t="shared" si="158"/>
        <v>27000</v>
      </c>
      <c r="V140" s="93">
        <f t="shared" si="159"/>
        <v>293000</v>
      </c>
    </row>
    <row r="141" spans="1:23" x14ac:dyDescent="0.2">
      <c r="A141" s="89">
        <v>5106</v>
      </c>
      <c r="B141" s="90"/>
      <c r="C141" s="90" t="s">
        <v>78</v>
      </c>
      <c r="D141" s="90"/>
      <c r="E141" s="90"/>
      <c r="F141" s="90"/>
      <c r="G141" s="90"/>
      <c r="H141" s="90"/>
      <c r="I141" s="91"/>
      <c r="J141" s="92">
        <f t="shared" si="158"/>
        <v>0</v>
      </c>
      <c r="K141" s="92">
        <f t="shared" si="158"/>
        <v>0</v>
      </c>
      <c r="L141" s="92">
        <f t="shared" si="158"/>
        <v>0</v>
      </c>
      <c r="M141" s="92">
        <f t="shared" si="158"/>
        <v>0</v>
      </c>
      <c r="N141" s="92">
        <f t="shared" si="158"/>
        <v>0</v>
      </c>
      <c r="O141" s="92">
        <f t="shared" si="158"/>
        <v>0</v>
      </c>
      <c r="P141" s="92">
        <f t="shared" si="158"/>
        <v>0</v>
      </c>
      <c r="Q141" s="92">
        <f t="shared" si="158"/>
        <v>0</v>
      </c>
      <c r="R141" s="92">
        <f t="shared" si="158"/>
        <v>0</v>
      </c>
      <c r="S141" s="92">
        <f t="shared" si="158"/>
        <v>0</v>
      </c>
      <c r="T141" s="92">
        <f t="shared" si="158"/>
        <v>0</v>
      </c>
      <c r="U141" s="92">
        <f t="shared" si="158"/>
        <v>0</v>
      </c>
      <c r="V141" s="93">
        <f t="shared" si="159"/>
        <v>0</v>
      </c>
    </row>
    <row r="142" spans="1:23" x14ac:dyDescent="0.2">
      <c r="A142" s="94" t="s">
        <v>55</v>
      </c>
      <c r="B142" s="90"/>
      <c r="C142" s="90" t="s">
        <v>67</v>
      </c>
      <c r="D142" s="90"/>
      <c r="E142" s="90"/>
      <c r="F142" s="90"/>
      <c r="G142" s="90"/>
      <c r="H142" s="90"/>
      <c r="I142" s="91"/>
      <c r="J142" s="92">
        <f t="shared" si="158"/>
        <v>27000</v>
      </c>
      <c r="K142" s="92">
        <f t="shared" si="158"/>
        <v>27000</v>
      </c>
      <c r="L142" s="92">
        <f t="shared" si="158"/>
        <v>27000</v>
      </c>
      <c r="M142" s="92">
        <f t="shared" si="158"/>
        <v>27000</v>
      </c>
      <c r="N142" s="92">
        <f t="shared" si="158"/>
        <v>27000</v>
      </c>
      <c r="O142" s="92">
        <f t="shared" si="158"/>
        <v>-4000</v>
      </c>
      <c r="P142" s="92">
        <f t="shared" si="158"/>
        <v>27000</v>
      </c>
      <c r="Q142" s="92">
        <f t="shared" si="158"/>
        <v>27000</v>
      </c>
      <c r="R142" s="92">
        <f t="shared" si="158"/>
        <v>27000</v>
      </c>
      <c r="S142" s="92">
        <f t="shared" si="158"/>
        <v>27000</v>
      </c>
      <c r="T142" s="92">
        <f t="shared" si="158"/>
        <v>27000</v>
      </c>
      <c r="U142" s="92">
        <f t="shared" si="158"/>
        <v>27000</v>
      </c>
      <c r="V142" s="93">
        <f t="shared" si="159"/>
        <v>293000</v>
      </c>
    </row>
    <row r="143" spans="1:23" x14ac:dyDescent="0.2">
      <c r="A143" s="89">
        <v>5181</v>
      </c>
      <c r="B143" s="90"/>
      <c r="C143" s="90" t="s">
        <v>69</v>
      </c>
      <c r="D143" s="90"/>
      <c r="E143" s="90"/>
      <c r="F143" s="90"/>
      <c r="G143" s="90"/>
      <c r="H143" s="90"/>
      <c r="I143" s="91"/>
      <c r="J143" s="92">
        <f t="shared" si="158"/>
        <v>16000</v>
      </c>
      <c r="K143" s="92">
        <f t="shared" si="158"/>
        <v>16000</v>
      </c>
      <c r="L143" s="92">
        <f t="shared" si="158"/>
        <v>16000</v>
      </c>
      <c r="M143" s="92">
        <f t="shared" si="158"/>
        <v>16000</v>
      </c>
      <c r="N143" s="92">
        <f t="shared" si="158"/>
        <v>16000</v>
      </c>
      <c r="O143" s="92">
        <f t="shared" si="158"/>
        <v>-2000</v>
      </c>
      <c r="P143" s="92">
        <f t="shared" si="158"/>
        <v>16000</v>
      </c>
      <c r="Q143" s="92">
        <f t="shared" si="158"/>
        <v>16000</v>
      </c>
      <c r="R143" s="92">
        <f t="shared" si="158"/>
        <v>16000</v>
      </c>
      <c r="S143" s="92">
        <f t="shared" si="158"/>
        <v>16000</v>
      </c>
      <c r="T143" s="92">
        <f t="shared" si="158"/>
        <v>16000</v>
      </c>
      <c r="U143" s="92">
        <f t="shared" si="158"/>
        <v>16000</v>
      </c>
      <c r="V143" s="93">
        <f t="shared" si="159"/>
        <v>174000</v>
      </c>
    </row>
    <row r="144" spans="1:23" x14ac:dyDescent="0.2">
      <c r="A144" s="89"/>
      <c r="B144" s="90"/>
      <c r="C144" s="90"/>
      <c r="D144" s="90"/>
      <c r="E144" s="90"/>
      <c r="F144" s="90"/>
      <c r="G144" s="90"/>
      <c r="H144" s="90"/>
      <c r="I144" s="91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3" x14ac:dyDescent="0.2">
      <c r="A145" s="89">
        <v>5251</v>
      </c>
      <c r="B145" s="90"/>
      <c r="C145" s="90" t="s">
        <v>34</v>
      </c>
      <c r="D145" s="90"/>
      <c r="E145" s="90"/>
      <c r="F145" s="90"/>
      <c r="G145" s="90"/>
      <c r="H145" s="90"/>
      <c r="I145" s="91"/>
      <c r="J145" s="92">
        <f t="shared" si="158"/>
        <v>1000</v>
      </c>
      <c r="K145" s="92">
        <f t="shared" si="158"/>
        <v>1000</v>
      </c>
      <c r="L145" s="92">
        <f t="shared" si="158"/>
        <v>1000</v>
      </c>
      <c r="M145" s="92">
        <f t="shared" si="158"/>
        <v>1000</v>
      </c>
      <c r="N145" s="92">
        <f t="shared" si="158"/>
        <v>1000</v>
      </c>
      <c r="O145" s="92">
        <f t="shared" si="158"/>
        <v>1000</v>
      </c>
      <c r="P145" s="92">
        <f t="shared" si="158"/>
        <v>1000</v>
      </c>
      <c r="Q145" s="92">
        <f t="shared" si="158"/>
        <v>1000</v>
      </c>
      <c r="R145" s="92">
        <f t="shared" si="158"/>
        <v>1000</v>
      </c>
      <c r="S145" s="92">
        <f t="shared" si="158"/>
        <v>1000</v>
      </c>
      <c r="T145" s="92">
        <f t="shared" si="158"/>
        <v>1000</v>
      </c>
      <c r="U145" s="92">
        <f t="shared" si="158"/>
        <v>1000</v>
      </c>
      <c r="V145" s="93">
        <f t="shared" si="159"/>
        <v>12000</v>
      </c>
    </row>
    <row r="146" spans="1:23" x14ac:dyDescent="0.2">
      <c r="A146" s="89">
        <v>5401</v>
      </c>
      <c r="B146" s="90"/>
      <c r="C146" s="90" t="s">
        <v>70</v>
      </c>
      <c r="D146" s="90"/>
      <c r="E146" s="90"/>
      <c r="F146" s="90"/>
      <c r="G146" s="90"/>
      <c r="H146" s="90"/>
      <c r="I146" s="91"/>
      <c r="J146" s="92">
        <f t="shared" si="158"/>
        <v>30000</v>
      </c>
      <c r="K146" s="92">
        <f t="shared" si="158"/>
        <v>30000</v>
      </c>
      <c r="L146" s="92">
        <f t="shared" si="158"/>
        <v>30000</v>
      </c>
      <c r="M146" s="92">
        <f t="shared" si="158"/>
        <v>30000</v>
      </c>
      <c r="N146" s="92">
        <f t="shared" si="158"/>
        <v>30000</v>
      </c>
      <c r="O146" s="92">
        <f t="shared" si="158"/>
        <v>-4000</v>
      </c>
      <c r="P146" s="92">
        <f t="shared" si="158"/>
        <v>30000</v>
      </c>
      <c r="Q146" s="92">
        <f t="shared" si="158"/>
        <v>30000</v>
      </c>
      <c r="R146" s="92">
        <f t="shared" si="158"/>
        <v>30000</v>
      </c>
      <c r="S146" s="92">
        <f t="shared" si="158"/>
        <v>30000</v>
      </c>
      <c r="T146" s="92">
        <f t="shared" si="158"/>
        <v>30000</v>
      </c>
      <c r="U146" s="92">
        <f t="shared" si="158"/>
        <v>30000</v>
      </c>
      <c r="V146" s="93">
        <f t="shared" si="159"/>
        <v>326000</v>
      </c>
    </row>
    <row r="147" spans="1:23" x14ac:dyDescent="0.2">
      <c r="A147" s="89">
        <v>5405</v>
      </c>
      <c r="B147" s="90"/>
      <c r="C147" s="90" t="s">
        <v>38</v>
      </c>
      <c r="D147" s="90"/>
      <c r="E147" s="90"/>
      <c r="F147" s="90"/>
      <c r="G147" s="90"/>
      <c r="H147" s="90"/>
      <c r="I147" s="91"/>
      <c r="J147" s="92">
        <f t="shared" si="158"/>
        <v>4000</v>
      </c>
      <c r="K147" s="92">
        <f t="shared" si="158"/>
        <v>4000</v>
      </c>
      <c r="L147" s="92">
        <f t="shared" si="158"/>
        <v>4000</v>
      </c>
      <c r="M147" s="92">
        <f t="shared" si="158"/>
        <v>4000</v>
      </c>
      <c r="N147" s="92">
        <f t="shared" si="158"/>
        <v>4000</v>
      </c>
      <c r="O147" s="92">
        <f t="shared" si="158"/>
        <v>4000</v>
      </c>
      <c r="P147" s="92">
        <f t="shared" si="158"/>
        <v>4000</v>
      </c>
      <c r="Q147" s="92">
        <f t="shared" si="158"/>
        <v>4000</v>
      </c>
      <c r="R147" s="92">
        <f t="shared" si="158"/>
        <v>4000</v>
      </c>
      <c r="S147" s="92">
        <f t="shared" si="158"/>
        <v>4000</v>
      </c>
      <c r="T147" s="92">
        <f t="shared" si="158"/>
        <v>4000</v>
      </c>
      <c r="U147" s="92">
        <f t="shared" si="158"/>
        <v>4000</v>
      </c>
      <c r="V147" s="93">
        <f t="shared" si="159"/>
        <v>48000</v>
      </c>
    </row>
    <row r="148" spans="1:23" x14ac:dyDescent="0.2">
      <c r="A148" s="89">
        <v>5411</v>
      </c>
      <c r="B148" s="90"/>
      <c r="C148" s="90" t="s">
        <v>71</v>
      </c>
      <c r="D148" s="90"/>
      <c r="E148" s="90"/>
      <c r="F148" s="90"/>
      <c r="G148" s="90"/>
      <c r="H148" s="90"/>
      <c r="I148" s="91"/>
      <c r="J148" s="92">
        <f t="shared" si="158"/>
        <v>4000</v>
      </c>
      <c r="K148" s="92">
        <f t="shared" si="158"/>
        <v>4000</v>
      </c>
      <c r="L148" s="92">
        <f t="shared" si="158"/>
        <v>4000</v>
      </c>
      <c r="M148" s="92">
        <f t="shared" si="158"/>
        <v>4000</v>
      </c>
      <c r="N148" s="92">
        <f t="shared" si="158"/>
        <v>4000</v>
      </c>
      <c r="O148" s="92">
        <f t="shared" si="158"/>
        <v>-1000</v>
      </c>
      <c r="P148" s="92">
        <f t="shared" si="158"/>
        <v>4000</v>
      </c>
      <c r="Q148" s="92">
        <f t="shared" si="158"/>
        <v>4000</v>
      </c>
      <c r="R148" s="92">
        <f t="shared" si="158"/>
        <v>4000</v>
      </c>
      <c r="S148" s="92">
        <f t="shared" si="158"/>
        <v>4000</v>
      </c>
      <c r="T148" s="92">
        <f t="shared" si="158"/>
        <v>4000</v>
      </c>
      <c r="U148" s="92">
        <f t="shared" si="158"/>
        <v>4000</v>
      </c>
      <c r="V148" s="93">
        <f t="shared" si="159"/>
        <v>43000</v>
      </c>
    </row>
    <row r="149" spans="1:23" x14ac:dyDescent="0.2">
      <c r="A149" s="89">
        <v>5421</v>
      </c>
      <c r="B149" s="90"/>
      <c r="C149" s="90" t="s">
        <v>79</v>
      </c>
      <c r="D149" s="90"/>
      <c r="E149" s="90"/>
      <c r="F149" s="90"/>
      <c r="G149" s="90"/>
      <c r="H149" s="90"/>
      <c r="I149" s="91"/>
      <c r="J149" s="92">
        <f t="shared" si="158"/>
        <v>27000</v>
      </c>
      <c r="K149" s="92">
        <f t="shared" si="158"/>
        <v>27000</v>
      </c>
      <c r="L149" s="92">
        <f t="shared" si="158"/>
        <v>27000</v>
      </c>
      <c r="M149" s="92">
        <f t="shared" si="158"/>
        <v>27000</v>
      </c>
      <c r="N149" s="92">
        <f t="shared" si="158"/>
        <v>27000</v>
      </c>
      <c r="O149" s="92">
        <f t="shared" si="158"/>
        <v>27000</v>
      </c>
      <c r="P149" s="92">
        <f t="shared" si="158"/>
        <v>27000</v>
      </c>
      <c r="Q149" s="92">
        <f t="shared" si="158"/>
        <v>27000</v>
      </c>
      <c r="R149" s="92">
        <f t="shared" si="158"/>
        <v>27000</v>
      </c>
      <c r="S149" s="92">
        <f t="shared" si="158"/>
        <v>27000</v>
      </c>
      <c r="T149" s="92">
        <f t="shared" si="158"/>
        <v>27000</v>
      </c>
      <c r="U149" s="92">
        <f t="shared" si="158"/>
        <v>27000</v>
      </c>
      <c r="V149" s="93">
        <f t="shared" si="159"/>
        <v>324000</v>
      </c>
    </row>
    <row r="150" spans="1:23" x14ac:dyDescent="0.2">
      <c r="A150" s="89"/>
      <c r="B150" s="90"/>
      <c r="C150" s="90"/>
      <c r="D150" s="90"/>
      <c r="E150" s="90"/>
      <c r="F150" s="90"/>
      <c r="G150" s="90"/>
      <c r="H150" s="90"/>
      <c r="I150" s="91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3"/>
    </row>
    <row r="151" spans="1:23" x14ac:dyDescent="0.2">
      <c r="A151" s="89">
        <v>5801</v>
      </c>
      <c r="B151" s="90"/>
      <c r="C151" s="90" t="s">
        <v>73</v>
      </c>
      <c r="D151" s="90"/>
      <c r="E151" s="90"/>
      <c r="F151" s="90"/>
      <c r="G151" s="90"/>
      <c r="H151" s="90"/>
      <c r="I151" s="91"/>
      <c r="J151" s="92">
        <f>ROUND(J122,-$F$131)</f>
        <v>0</v>
      </c>
      <c r="K151" s="92">
        <f t="shared" ref="K151:U151" si="160">ROUND(K122,-$F$131)</f>
        <v>0</v>
      </c>
      <c r="L151" s="92">
        <f t="shared" si="160"/>
        <v>0</v>
      </c>
      <c r="M151" s="92">
        <f t="shared" si="160"/>
        <v>0</v>
      </c>
      <c r="N151" s="92">
        <f t="shared" si="160"/>
        <v>0</v>
      </c>
      <c r="O151" s="92">
        <f t="shared" si="160"/>
        <v>0</v>
      </c>
      <c r="P151" s="92">
        <f t="shared" si="160"/>
        <v>0</v>
      </c>
      <c r="Q151" s="92">
        <f t="shared" si="160"/>
        <v>0</v>
      </c>
      <c r="R151" s="92">
        <f t="shared" si="160"/>
        <v>0</v>
      </c>
      <c r="S151" s="92">
        <f t="shared" si="160"/>
        <v>0</v>
      </c>
      <c r="T151" s="92">
        <f t="shared" si="160"/>
        <v>0</v>
      </c>
      <c r="U151" s="92">
        <f t="shared" si="160"/>
        <v>0</v>
      </c>
      <c r="V151" s="93">
        <f t="shared" si="159"/>
        <v>0</v>
      </c>
    </row>
    <row r="152" spans="1:23" x14ac:dyDescent="0.2">
      <c r="A152" s="89">
        <v>5802</v>
      </c>
      <c r="B152" s="90"/>
      <c r="C152" s="90" t="s">
        <v>74</v>
      </c>
      <c r="D152" s="90"/>
      <c r="E152" s="90"/>
      <c r="F152" s="90"/>
      <c r="G152" s="90"/>
      <c r="H152" s="90"/>
      <c r="I152" s="91"/>
      <c r="J152" s="92">
        <f t="shared" ref="J152:U155" si="161">ROUND(J123,-$F$131)</f>
        <v>0</v>
      </c>
      <c r="K152" s="92">
        <f t="shared" si="161"/>
        <v>0</v>
      </c>
      <c r="L152" s="92">
        <f t="shared" si="161"/>
        <v>0</v>
      </c>
      <c r="M152" s="92">
        <f t="shared" si="161"/>
        <v>0</v>
      </c>
      <c r="N152" s="92">
        <f t="shared" si="161"/>
        <v>0</v>
      </c>
      <c r="O152" s="92">
        <f t="shared" si="161"/>
        <v>0</v>
      </c>
      <c r="P152" s="92">
        <f t="shared" si="161"/>
        <v>0</v>
      </c>
      <c r="Q152" s="92">
        <f t="shared" si="161"/>
        <v>0</v>
      </c>
      <c r="R152" s="92">
        <f t="shared" si="161"/>
        <v>0</v>
      </c>
      <c r="S152" s="92">
        <f t="shared" si="161"/>
        <v>0</v>
      </c>
      <c r="T152" s="92">
        <f t="shared" si="161"/>
        <v>0</v>
      </c>
      <c r="U152" s="92">
        <f t="shared" si="161"/>
        <v>0</v>
      </c>
      <c r="V152" s="93">
        <f t="shared" si="159"/>
        <v>0</v>
      </c>
    </row>
    <row r="153" spans="1:23" x14ac:dyDescent="0.2">
      <c r="A153" s="89">
        <v>5811</v>
      </c>
      <c r="B153" s="90"/>
      <c r="C153" s="90" t="s">
        <v>75</v>
      </c>
      <c r="D153" s="90"/>
      <c r="E153" s="90"/>
      <c r="F153" s="90"/>
      <c r="G153" s="90"/>
      <c r="H153" s="90"/>
      <c r="I153" s="91"/>
      <c r="J153" s="92">
        <f t="shared" si="161"/>
        <v>0</v>
      </c>
      <c r="K153" s="92">
        <f t="shared" si="161"/>
        <v>0</v>
      </c>
      <c r="L153" s="92">
        <f t="shared" si="161"/>
        <v>0</v>
      </c>
      <c r="M153" s="92">
        <f t="shared" si="161"/>
        <v>0</v>
      </c>
      <c r="N153" s="92">
        <f t="shared" si="161"/>
        <v>0</v>
      </c>
      <c r="O153" s="92">
        <f t="shared" si="161"/>
        <v>0</v>
      </c>
      <c r="P153" s="92">
        <f t="shared" si="161"/>
        <v>0</v>
      </c>
      <c r="Q153" s="92">
        <f t="shared" si="161"/>
        <v>0</v>
      </c>
      <c r="R153" s="92">
        <f t="shared" si="161"/>
        <v>0</v>
      </c>
      <c r="S153" s="92">
        <f t="shared" si="161"/>
        <v>0</v>
      </c>
      <c r="T153" s="92">
        <f t="shared" si="161"/>
        <v>0</v>
      </c>
      <c r="U153" s="92">
        <f t="shared" si="161"/>
        <v>0</v>
      </c>
      <c r="V153" s="93">
        <f t="shared" si="159"/>
        <v>0</v>
      </c>
    </row>
    <row r="154" spans="1:23" x14ac:dyDescent="0.2">
      <c r="A154" s="89">
        <v>5812</v>
      </c>
      <c r="B154" s="90"/>
      <c r="C154" s="90" t="s">
        <v>76</v>
      </c>
      <c r="D154" s="90"/>
      <c r="E154" s="90"/>
      <c r="F154" s="90"/>
      <c r="G154" s="90"/>
      <c r="H154" s="90"/>
      <c r="I154" s="91"/>
      <c r="J154" s="92">
        <f t="shared" si="161"/>
        <v>0</v>
      </c>
      <c r="K154" s="92">
        <f t="shared" si="161"/>
        <v>0</v>
      </c>
      <c r="L154" s="92">
        <f t="shared" si="161"/>
        <v>0</v>
      </c>
      <c r="M154" s="92">
        <f t="shared" si="161"/>
        <v>0</v>
      </c>
      <c r="N154" s="92">
        <f t="shared" si="161"/>
        <v>0</v>
      </c>
      <c r="O154" s="92">
        <f t="shared" si="161"/>
        <v>0</v>
      </c>
      <c r="P154" s="92">
        <f t="shared" si="161"/>
        <v>0</v>
      </c>
      <c r="Q154" s="92">
        <f t="shared" si="161"/>
        <v>0</v>
      </c>
      <c r="R154" s="92">
        <f t="shared" si="161"/>
        <v>0</v>
      </c>
      <c r="S154" s="92">
        <f t="shared" si="161"/>
        <v>0</v>
      </c>
      <c r="T154" s="92">
        <f t="shared" si="161"/>
        <v>0</v>
      </c>
      <c r="U154" s="92">
        <f t="shared" si="161"/>
        <v>0</v>
      </c>
      <c r="V154" s="93">
        <f t="shared" si="159"/>
        <v>0</v>
      </c>
    </row>
    <row r="155" spans="1:23" x14ac:dyDescent="0.2">
      <c r="A155" s="89">
        <v>5890</v>
      </c>
      <c r="B155" s="90"/>
      <c r="C155" s="90" t="s">
        <v>72</v>
      </c>
      <c r="D155" s="90"/>
      <c r="E155" s="90"/>
      <c r="F155" s="90"/>
      <c r="G155" s="90"/>
      <c r="H155" s="90"/>
      <c r="I155" s="91"/>
      <c r="J155" s="92">
        <f t="shared" si="161"/>
        <v>0</v>
      </c>
      <c r="K155" s="92">
        <f t="shared" si="161"/>
        <v>0</v>
      </c>
      <c r="L155" s="92">
        <f t="shared" si="161"/>
        <v>0</v>
      </c>
      <c r="M155" s="92">
        <f t="shared" si="161"/>
        <v>0</v>
      </c>
      <c r="N155" s="92">
        <f t="shared" si="161"/>
        <v>0</v>
      </c>
      <c r="O155" s="92">
        <f t="shared" si="161"/>
        <v>0</v>
      </c>
      <c r="P155" s="92">
        <f t="shared" si="161"/>
        <v>0</v>
      </c>
      <c r="Q155" s="92">
        <f t="shared" si="161"/>
        <v>0</v>
      </c>
      <c r="R155" s="92">
        <f t="shared" si="161"/>
        <v>0</v>
      </c>
      <c r="S155" s="92">
        <f t="shared" si="161"/>
        <v>0</v>
      </c>
      <c r="T155" s="92">
        <f t="shared" si="161"/>
        <v>0</v>
      </c>
      <c r="U155" s="92">
        <f t="shared" si="161"/>
        <v>0</v>
      </c>
      <c r="V155" s="93">
        <f t="shared" si="159"/>
        <v>0</v>
      </c>
    </row>
    <row r="156" spans="1:23" x14ac:dyDescent="0.2">
      <c r="A156" s="95"/>
      <c r="B156" s="96"/>
      <c r="C156" s="96"/>
      <c r="D156" s="96"/>
      <c r="E156" s="96"/>
      <c r="F156" s="96"/>
      <c r="G156" s="96"/>
      <c r="H156" s="96"/>
      <c r="I156" s="100" t="s">
        <v>104</v>
      </c>
      <c r="J156" s="93">
        <f>SUM(J132:J155)</f>
        <v>301000</v>
      </c>
      <c r="K156" s="93">
        <f t="shared" ref="K156:V156" si="162">SUM(K132:K155)</f>
        <v>301000</v>
      </c>
      <c r="L156" s="93">
        <f t="shared" si="162"/>
        <v>301000</v>
      </c>
      <c r="M156" s="93">
        <f t="shared" si="162"/>
        <v>301000</v>
      </c>
      <c r="N156" s="93">
        <f t="shared" si="162"/>
        <v>301000</v>
      </c>
      <c r="O156" s="93">
        <f t="shared" si="162"/>
        <v>-8000</v>
      </c>
      <c r="P156" s="93">
        <f t="shared" si="162"/>
        <v>301000</v>
      </c>
      <c r="Q156" s="93">
        <f t="shared" si="162"/>
        <v>301000</v>
      </c>
      <c r="R156" s="93">
        <f t="shared" si="162"/>
        <v>301000</v>
      </c>
      <c r="S156" s="93">
        <f t="shared" si="162"/>
        <v>301000</v>
      </c>
      <c r="T156" s="93">
        <f t="shared" si="162"/>
        <v>301000</v>
      </c>
      <c r="U156" s="93">
        <f t="shared" si="162"/>
        <v>301000</v>
      </c>
      <c r="V156" s="93">
        <f t="shared" si="162"/>
        <v>3303000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89">
        <v>9111</v>
      </c>
      <c r="B158" s="90"/>
      <c r="C158" s="90" t="s">
        <v>106</v>
      </c>
      <c r="D158" s="90"/>
      <c r="E158" s="97"/>
      <c r="F158" s="90"/>
      <c r="G158" s="90"/>
      <c r="H158" s="90"/>
      <c r="I158" s="90"/>
      <c r="J158" s="92">
        <f t="shared" ref="J158:K158" si="163">ROUND($V$158*(J156/$V$156),-$F$131)</f>
        <v>121000</v>
      </c>
      <c r="K158" s="92">
        <f t="shared" si="163"/>
        <v>121000</v>
      </c>
      <c r="L158" s="92">
        <f>ROUND($V$158*(L156/$V$156),-$F$131)</f>
        <v>121000</v>
      </c>
      <c r="M158" s="92">
        <f t="shared" ref="M158:U158" si="164">ROUND($V$158*(M156/$V$156),-$F$131)</f>
        <v>121000</v>
      </c>
      <c r="N158" s="92">
        <f t="shared" si="164"/>
        <v>121000</v>
      </c>
      <c r="O158" s="92">
        <f t="shared" si="164"/>
        <v>-3000</v>
      </c>
      <c r="P158" s="92">
        <f t="shared" si="164"/>
        <v>121000</v>
      </c>
      <c r="Q158" s="92">
        <f t="shared" si="164"/>
        <v>121000</v>
      </c>
      <c r="R158" s="92">
        <f t="shared" si="164"/>
        <v>121000</v>
      </c>
      <c r="S158" s="92">
        <f t="shared" si="164"/>
        <v>121000</v>
      </c>
      <c r="T158" s="92">
        <f t="shared" si="164"/>
        <v>121000</v>
      </c>
      <c r="U158" s="92">
        <f t="shared" si="164"/>
        <v>121000</v>
      </c>
      <c r="V158" s="93">
        <f>AA87</f>
        <v>1323000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89">
        <v>9052</v>
      </c>
      <c r="B159" s="90"/>
      <c r="C159" s="90" t="s">
        <v>107</v>
      </c>
      <c r="D159" s="90"/>
      <c r="E159" s="97"/>
      <c r="F159" s="90"/>
      <c r="G159" s="90"/>
      <c r="H159" s="90"/>
      <c r="I159" s="90"/>
      <c r="J159" s="92">
        <f t="shared" ref="J159:K159" si="165">ROUND($V$159*(J156/$V$156),-$F$131)</f>
        <v>-87000</v>
      </c>
      <c r="K159" s="92">
        <f t="shared" si="165"/>
        <v>-87000</v>
      </c>
      <c r="L159" s="92">
        <f>ROUND($V$159*(L156/$V$156),-$F$131)</f>
        <v>-87000</v>
      </c>
      <c r="M159" s="92">
        <f t="shared" ref="M159:U159" si="166">ROUND($V$159*(M156/$V$156),-$F$131)</f>
        <v>-87000</v>
      </c>
      <c r="N159" s="92">
        <f t="shared" si="166"/>
        <v>-87000</v>
      </c>
      <c r="O159" s="92">
        <f t="shared" si="166"/>
        <v>2000</v>
      </c>
      <c r="P159" s="92">
        <f t="shared" si="166"/>
        <v>-87000</v>
      </c>
      <c r="Q159" s="92">
        <f t="shared" si="166"/>
        <v>-87000</v>
      </c>
      <c r="R159" s="92">
        <f t="shared" si="166"/>
        <v>-87000</v>
      </c>
      <c r="S159" s="92">
        <f t="shared" si="166"/>
        <v>-87000</v>
      </c>
      <c r="T159" s="92">
        <f t="shared" si="166"/>
        <v>-87000</v>
      </c>
      <c r="U159" s="92">
        <f t="shared" si="166"/>
        <v>-87000</v>
      </c>
      <c r="V159" s="93">
        <f>AB87</f>
        <v>-960000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95"/>
      <c r="B160" s="96"/>
      <c r="C160" s="96"/>
      <c r="D160" s="96"/>
      <c r="E160" s="98"/>
      <c r="F160" s="96"/>
      <c r="G160" s="96"/>
      <c r="H160" s="96"/>
      <c r="I160" s="99" t="s">
        <v>108</v>
      </c>
      <c r="J160" s="93">
        <f t="shared" ref="J160:K160" si="167">SUM(J158:J159)</f>
        <v>34000</v>
      </c>
      <c r="K160" s="93">
        <f t="shared" si="167"/>
        <v>34000</v>
      </c>
      <c r="L160" s="93">
        <f>SUM(L158:L159)</f>
        <v>34000</v>
      </c>
      <c r="M160" s="93">
        <f t="shared" ref="M160:U160" si="168">SUM(M158:M159)</f>
        <v>34000</v>
      </c>
      <c r="N160" s="93">
        <f t="shared" si="168"/>
        <v>34000</v>
      </c>
      <c r="O160" s="93">
        <f t="shared" si="168"/>
        <v>-1000</v>
      </c>
      <c r="P160" s="93">
        <f t="shared" si="168"/>
        <v>34000</v>
      </c>
      <c r="Q160" s="93">
        <f t="shared" si="168"/>
        <v>34000</v>
      </c>
      <c r="R160" s="93">
        <f t="shared" si="168"/>
        <v>34000</v>
      </c>
      <c r="S160" s="93">
        <f t="shared" si="168"/>
        <v>34000</v>
      </c>
      <c r="T160" s="93">
        <f t="shared" si="168"/>
        <v>34000</v>
      </c>
      <c r="U160" s="93">
        <f t="shared" si="168"/>
        <v>34000</v>
      </c>
      <c r="V160" s="93">
        <f>SUM(V158:V159)</f>
        <v>363000</v>
      </c>
    </row>
  </sheetData>
  <mergeCells count="6">
    <mergeCell ref="AB1:AB2"/>
    <mergeCell ref="T1:V1"/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U124 V111:V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U135" sqref="U135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21.85546875" style="13" customWidth="1"/>
    <col min="29" max="29" width="4.85546875" style="13" bestFit="1" customWidth="1"/>
    <col min="30" max="16384" width="11.42578125" style="13"/>
  </cols>
  <sheetData>
    <row r="1" spans="1:29" ht="12.75" customHeight="1" x14ac:dyDescent="0.2">
      <c r="B1" s="10"/>
      <c r="C1" s="3" t="s">
        <v>80</v>
      </c>
      <c r="D1" s="11"/>
      <c r="E1" s="12"/>
      <c r="F1" s="11"/>
      <c r="I1" s="14"/>
      <c r="T1" s="109" t="s">
        <v>82</v>
      </c>
      <c r="U1" s="109"/>
      <c r="V1" s="109"/>
      <c r="W1" s="14"/>
      <c r="X1" s="108" t="s">
        <v>109</v>
      </c>
      <c r="Y1" s="108" t="s">
        <v>110</v>
      </c>
      <c r="Z1" s="108" t="s">
        <v>111</v>
      </c>
      <c r="AA1" s="108" t="s">
        <v>112</v>
      </c>
      <c r="AB1" s="108" t="s">
        <v>113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08"/>
      <c r="Y2" s="108"/>
      <c r="Z2" s="108"/>
      <c r="AA2" s="108"/>
      <c r="AB2" s="108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9124</v>
      </c>
      <c r="Y3" s="101"/>
      <c r="Z3" s="101"/>
      <c r="AA3" s="101">
        <v>9111</v>
      </c>
      <c r="AB3" s="101">
        <v>9052</v>
      </c>
      <c r="AC3" s="101"/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5">
        <v>0.4</v>
      </c>
      <c r="Z5" s="106">
        <v>0.45</v>
      </c>
      <c r="AA5" s="15">
        <f>ROUND(X5*Y5,-$F$131)</f>
        <v>171000</v>
      </c>
      <c r="AB5" s="15">
        <f>ROUND(X5*(Z5-Y5),-$F$131)</f>
        <v>21000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5">
        <v>0.4</v>
      </c>
      <c r="Z6" s="106"/>
      <c r="AA6" s="15">
        <f t="shared" ref="AA6:AA69" si="15">ROUND(X6*Y6,-$F$131)</f>
        <v>0</v>
      </c>
      <c r="AB6" s="15">
        <f t="shared" ref="AB6:AB69" si="16">ROUND(X6*(Z6-Y6),-$F$131)</f>
        <v>0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5">
        <v>0.4</v>
      </c>
      <c r="Z7" s="106"/>
      <c r="AA7" s="15">
        <f t="shared" si="15"/>
        <v>0</v>
      </c>
      <c r="AB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5">
        <v>0.4</v>
      </c>
      <c r="Z8" s="106"/>
      <c r="AA8" s="15">
        <f t="shared" si="15"/>
        <v>0</v>
      </c>
      <c r="AB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5">
        <v>0.4</v>
      </c>
      <c r="Z9" s="106"/>
      <c r="AA9" s="15">
        <f t="shared" si="15"/>
        <v>0</v>
      </c>
      <c r="AB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5">
        <v>0.4</v>
      </c>
      <c r="Z10" s="106"/>
      <c r="AA10" s="15">
        <f t="shared" si="15"/>
        <v>0</v>
      </c>
      <c r="AB10" s="15">
        <f t="shared" si="16"/>
        <v>0</v>
      </c>
    </row>
    <row r="11" spans="1:29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5">
        <v>0.4</v>
      </c>
      <c r="Z11" s="106"/>
      <c r="AA11" s="15">
        <f t="shared" si="15"/>
        <v>0</v>
      </c>
      <c r="AB11" s="15">
        <f t="shared" si="16"/>
        <v>0</v>
      </c>
    </row>
    <row r="12" spans="1:29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5">
        <v>0.4</v>
      </c>
      <c r="Z12" s="106"/>
      <c r="AA12" s="15">
        <f t="shared" si="15"/>
        <v>0</v>
      </c>
      <c r="AB12" s="15">
        <f t="shared" si="16"/>
        <v>0</v>
      </c>
    </row>
    <row r="13" spans="1:29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5">
        <v>0.4</v>
      </c>
      <c r="Z13" s="106"/>
      <c r="AA13" s="15">
        <f t="shared" si="15"/>
        <v>0</v>
      </c>
      <c r="AB13" s="15">
        <f t="shared" si="16"/>
        <v>0</v>
      </c>
    </row>
    <row r="14" spans="1:29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5">
        <v>0.4</v>
      </c>
      <c r="Z14" s="106"/>
      <c r="AA14" s="15">
        <f t="shared" si="15"/>
        <v>0</v>
      </c>
      <c r="AB14" s="15">
        <f t="shared" si="16"/>
        <v>0</v>
      </c>
    </row>
    <row r="15" spans="1:29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5">
        <v>0.4</v>
      </c>
      <c r="Z15" s="106"/>
      <c r="AA15" s="15">
        <f t="shared" si="15"/>
        <v>0</v>
      </c>
      <c r="AB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5"/>
      <c r="Z16" s="107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7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4"/>
      <c r="AA18" s="15"/>
      <c r="AB18" s="15"/>
    </row>
    <row r="19" spans="1:28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4"/>
        <v>427000</v>
      </c>
      <c r="Y19" s="105">
        <v>0.4</v>
      </c>
      <c r="Z19" s="106">
        <v>0.25</v>
      </c>
      <c r="AA19" s="15">
        <f t="shared" si="15"/>
        <v>171000</v>
      </c>
      <c r="AB19" s="15">
        <f t="shared" si="16"/>
        <v>-64000</v>
      </c>
    </row>
    <row r="20" spans="1:28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105">
        <v>0.4</v>
      </c>
      <c r="Z20" s="106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105">
        <v>0.4</v>
      </c>
      <c r="Z21" s="106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105">
        <v>0.4</v>
      </c>
      <c r="Z22" s="106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105">
        <v>0.4</v>
      </c>
      <c r="Z23" s="106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105">
        <v>0.4</v>
      </c>
      <c r="Z24" s="106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105">
        <v>0.4</v>
      </c>
      <c r="Z25" s="106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105">
        <v>0.4</v>
      </c>
      <c r="Z26" s="106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5">
        <v>0.4</v>
      </c>
      <c r="Z27" s="106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5">
        <v>0.4</v>
      </c>
      <c r="Z28" s="106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5">
        <v>0.4</v>
      </c>
      <c r="Z29" s="106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5">
        <v>0.4</v>
      </c>
      <c r="Z30" s="106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27283.399999999998</v>
      </c>
      <c r="K31" s="36">
        <f t="shared" si="19"/>
        <v>27283.399999999998</v>
      </c>
      <c r="L31" s="36">
        <f t="shared" si="19"/>
        <v>27283.399999999998</v>
      </c>
      <c r="M31" s="36">
        <f t="shared" si="19"/>
        <v>27283.399999999998</v>
      </c>
      <c r="N31" s="36">
        <f t="shared" si="19"/>
        <v>27283.399999999998</v>
      </c>
      <c r="O31" s="36">
        <f t="shared" si="19"/>
        <v>-4197.4461538461546</v>
      </c>
      <c r="P31" s="36">
        <f t="shared" si="19"/>
        <v>27283.399999999998</v>
      </c>
      <c r="Q31" s="36">
        <f t="shared" si="19"/>
        <v>27283.399999999998</v>
      </c>
      <c r="R31" s="36">
        <f t="shared" si="19"/>
        <v>27283.399999999998</v>
      </c>
      <c r="S31" s="36">
        <f t="shared" si="19"/>
        <v>27283.399999999998</v>
      </c>
      <c r="T31" s="36">
        <f t="shared" si="19"/>
        <v>27283.399999999998</v>
      </c>
      <c r="U31" s="36">
        <f t="shared" si="19"/>
        <v>27283.399999999998</v>
      </c>
      <c r="V31" s="36">
        <f t="shared" si="19"/>
        <v>295919.95384615386</v>
      </c>
      <c r="W31" s="14"/>
      <c r="X31" s="15"/>
      <c r="Y31" s="105"/>
      <c r="Z31" s="107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7"/>
      <c r="AA32" s="15"/>
      <c r="AB32" s="15"/>
    </row>
    <row r="33" spans="1:28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 t="shared" si="14"/>
        <v>0</v>
      </c>
      <c r="Y33" s="105">
        <v>0.4</v>
      </c>
      <c r="Z33" s="106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 t="shared" si="14"/>
        <v>0</v>
      </c>
      <c r="Y34" s="105">
        <v>0.4</v>
      </c>
      <c r="Z34" s="106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 t="shared" si="14"/>
        <v>0</v>
      </c>
      <c r="Y35" s="105">
        <v>0.4</v>
      </c>
      <c r="Z35" s="106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 t="shared" si="14"/>
        <v>0</v>
      </c>
      <c r="Y36" s="105">
        <v>0.4</v>
      </c>
      <c r="Z36" s="106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 t="shared" si="14"/>
        <v>0</v>
      </c>
      <c r="Y37" s="105">
        <v>0.4</v>
      </c>
      <c r="Z37" s="106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 t="shared" si="14"/>
        <v>0</v>
      </c>
      <c r="Y38" s="105">
        <v>0.4</v>
      </c>
      <c r="Z38" s="106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105"/>
      <c r="Z39" s="107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4"/>
      <c r="AA40" s="15"/>
      <c r="AB40" s="15"/>
    </row>
    <row r="41" spans="1:28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6">E41*H41</f>
        <v>27283.399999999998</v>
      </c>
      <c r="K41" s="15">
        <f t="shared" ref="K41:K46" si="37">E41*H41</f>
        <v>27283.399999999998</v>
      </c>
      <c r="L41" s="15">
        <f t="shared" ref="L41:L46" si="38">E41*H41</f>
        <v>27283.399999999998</v>
      </c>
      <c r="M41" s="15">
        <f t="shared" ref="M41:M46" si="39">E41*H41</f>
        <v>27283.399999999998</v>
      </c>
      <c r="N41" s="15">
        <f t="shared" ref="N41:N46" si="40">E41*I41</f>
        <v>27283.399999999998</v>
      </c>
      <c r="O41" s="15">
        <f t="shared" ref="O41:O46" si="41">(I41-(I41*12/260*25))*E41</f>
        <v>-4197.4461538461546</v>
      </c>
      <c r="P41" s="15">
        <f t="shared" ref="P41:P46" si="42">E41*I41</f>
        <v>27283.399999999998</v>
      </c>
      <c r="Q41" s="15">
        <f t="shared" ref="Q41:Q46" si="43">E41*I41</f>
        <v>27283.399999999998</v>
      </c>
      <c r="R41" s="15">
        <f t="shared" ref="R41:R46" si="44">E41*I41</f>
        <v>27283.399999999998</v>
      </c>
      <c r="S41" s="15">
        <f t="shared" ref="S41:S46" si="45">E41*I41</f>
        <v>27283.399999999998</v>
      </c>
      <c r="T41" s="15">
        <f t="shared" ref="T41:T46" si="46">E41*I41</f>
        <v>27283.399999999998</v>
      </c>
      <c r="U41" s="15">
        <f t="shared" ref="U41:U46" si="47">E41*I41</f>
        <v>27283.399999999998</v>
      </c>
      <c r="V41" s="15">
        <f t="shared" ref="V41:V46" si="48">SUM(J41:U41)</f>
        <v>295919.95384615386</v>
      </c>
      <c r="W41" s="14"/>
      <c r="X41" s="15">
        <f t="shared" si="14"/>
        <v>427000</v>
      </c>
      <c r="Y41" s="105">
        <v>0.4</v>
      </c>
      <c r="Z41" s="106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 t="shared" si="14"/>
        <v>0</v>
      </c>
      <c r="Y42" s="105">
        <v>0.4</v>
      </c>
      <c r="Z42" s="106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 t="shared" si="14"/>
        <v>0</v>
      </c>
      <c r="Y43" s="105">
        <v>0.4</v>
      </c>
      <c r="Z43" s="106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 t="shared" si="14"/>
        <v>0</v>
      </c>
      <c r="Y44" s="105">
        <v>0.4</v>
      </c>
      <c r="Z44" s="106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 t="shared" si="14"/>
        <v>0</v>
      </c>
      <c r="Y45" s="105">
        <v>0.4</v>
      </c>
      <c r="Z45" s="106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 t="shared" si="14"/>
        <v>0</v>
      </c>
      <c r="Y46" s="105">
        <v>0.4</v>
      </c>
      <c r="Z46" s="106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49">SUM(K41:K46)</f>
        <v>27283.399999999998</v>
      </c>
      <c r="L47" s="36">
        <f t="shared" si="49"/>
        <v>27283.399999999998</v>
      </c>
      <c r="M47" s="36">
        <f t="shared" si="49"/>
        <v>27283.399999999998</v>
      </c>
      <c r="N47" s="36">
        <f t="shared" si="49"/>
        <v>27283.399999999998</v>
      </c>
      <c r="O47" s="36">
        <f t="shared" si="49"/>
        <v>-4197.4461538461546</v>
      </c>
      <c r="P47" s="36">
        <f t="shared" si="49"/>
        <v>27283.399999999998</v>
      </c>
      <c r="Q47" s="36">
        <f t="shared" si="49"/>
        <v>27283.399999999998</v>
      </c>
      <c r="R47" s="36">
        <f t="shared" si="49"/>
        <v>27283.399999999998</v>
      </c>
      <c r="S47" s="36">
        <f t="shared" si="49"/>
        <v>27283.399999999998</v>
      </c>
      <c r="T47" s="36">
        <f t="shared" si="49"/>
        <v>27283.399999999998</v>
      </c>
      <c r="U47" s="36">
        <f t="shared" si="49"/>
        <v>27283.399999999998</v>
      </c>
      <c r="V47" s="36">
        <f t="shared" si="49"/>
        <v>295919.95384615386</v>
      </c>
      <c r="W47" s="14"/>
      <c r="X47" s="15"/>
      <c r="Y47" s="105"/>
      <c r="Z47" s="107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7"/>
      <c r="AA48" s="15"/>
      <c r="AB48" s="15"/>
    </row>
    <row r="49" spans="1:28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 t="shared" si="14"/>
        <v>0</v>
      </c>
      <c r="Y49" s="105">
        <v>0.4</v>
      </c>
      <c r="Z49" s="106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1"/>
        <v>47450</v>
      </c>
      <c r="K50" s="15">
        <f t="shared" si="52"/>
        <v>47450</v>
      </c>
      <c r="L50" s="15">
        <f t="shared" si="53"/>
        <v>47450</v>
      </c>
      <c r="M50" s="15">
        <f t="shared" si="54"/>
        <v>47450</v>
      </c>
      <c r="N50" s="15">
        <f t="shared" si="55"/>
        <v>47450</v>
      </c>
      <c r="O50" s="15">
        <f t="shared" si="56"/>
        <v>-7300</v>
      </c>
      <c r="P50" s="15">
        <f t="shared" si="57"/>
        <v>47450</v>
      </c>
      <c r="Q50" s="15">
        <f t="shared" si="58"/>
        <v>47450</v>
      </c>
      <c r="R50" s="15">
        <f t="shared" si="59"/>
        <v>47450</v>
      </c>
      <c r="S50" s="15">
        <f t="shared" si="60"/>
        <v>47450</v>
      </c>
      <c r="T50" s="15">
        <f t="shared" si="61"/>
        <v>47450</v>
      </c>
      <c r="U50" s="15">
        <f t="shared" si="62"/>
        <v>47450</v>
      </c>
      <c r="V50" s="15">
        <f t="shared" si="63"/>
        <v>514650</v>
      </c>
      <c r="W50" s="14"/>
      <c r="X50" s="15">
        <f t="shared" si="14"/>
        <v>742000</v>
      </c>
      <c r="Y50" s="105">
        <v>0.4</v>
      </c>
      <c r="Z50" s="106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 t="shared" si="14"/>
        <v>0</v>
      </c>
      <c r="Y51" s="105">
        <v>0.4</v>
      </c>
      <c r="Z51" s="106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 t="shared" si="14"/>
        <v>0</v>
      </c>
      <c r="Y52" s="105">
        <v>0.4</v>
      </c>
      <c r="Z52" s="106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 t="shared" si="14"/>
        <v>0</v>
      </c>
      <c r="Y53" s="105">
        <v>0.4</v>
      </c>
      <c r="Z53" s="106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 t="shared" si="14"/>
        <v>0</v>
      </c>
      <c r="Y54" s="105">
        <v>0.4</v>
      </c>
      <c r="Z54" s="106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64">SUM(K49:K54)</f>
        <v>47450</v>
      </c>
      <c r="L55" s="36">
        <f t="shared" si="64"/>
        <v>47450</v>
      </c>
      <c r="M55" s="36">
        <f t="shared" si="64"/>
        <v>47450</v>
      </c>
      <c r="N55" s="36">
        <f t="shared" si="64"/>
        <v>47450</v>
      </c>
      <c r="O55" s="36">
        <f t="shared" si="64"/>
        <v>-7300</v>
      </c>
      <c r="P55" s="36">
        <f t="shared" si="64"/>
        <v>47450</v>
      </c>
      <c r="Q55" s="36">
        <f t="shared" si="64"/>
        <v>47450</v>
      </c>
      <c r="R55" s="36">
        <f t="shared" si="64"/>
        <v>47450</v>
      </c>
      <c r="S55" s="36">
        <f t="shared" si="64"/>
        <v>47450</v>
      </c>
      <c r="T55" s="36">
        <f t="shared" si="64"/>
        <v>47450</v>
      </c>
      <c r="U55" s="36">
        <f t="shared" si="64"/>
        <v>47450</v>
      </c>
      <c r="V55" s="36">
        <f t="shared" si="64"/>
        <v>514650</v>
      </c>
      <c r="W55" s="14"/>
      <c r="X55" s="15"/>
      <c r="Y55" s="105"/>
      <c r="Z55" s="107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7"/>
      <c r="AA56" s="15"/>
      <c r="AB56" s="15"/>
    </row>
    <row r="57" spans="1:28" s="1" customFormat="1" x14ac:dyDescent="0.2">
      <c r="A57" s="13">
        <v>5102</v>
      </c>
      <c r="B57" s="10">
        <f t="shared" ref="B57:B62" si="6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6">E57*H57</f>
        <v>27283.399999999998</v>
      </c>
      <c r="K57" s="15">
        <f t="shared" ref="K57:K62" si="67">E57*H57</f>
        <v>27283.399999999998</v>
      </c>
      <c r="L57" s="15">
        <f t="shared" ref="L57:L62" si="68">E57*H57</f>
        <v>27283.399999999998</v>
      </c>
      <c r="M57" s="15">
        <f t="shared" ref="M57:M62" si="69">E57*H57</f>
        <v>27283.399999999998</v>
      </c>
      <c r="N57" s="15">
        <f t="shared" ref="N57:N62" si="70">E57*I57</f>
        <v>27283.399999999998</v>
      </c>
      <c r="O57" s="15">
        <f t="shared" ref="O57:O62" si="71">(I57-(I57*12/260*25))*E57</f>
        <v>-4197.4461538461546</v>
      </c>
      <c r="P57" s="15">
        <f t="shared" ref="P57:P62" si="72">E57*I57</f>
        <v>27283.399999999998</v>
      </c>
      <c r="Q57" s="15">
        <f t="shared" ref="Q57:Q62" si="73">E57*I57</f>
        <v>27283.399999999998</v>
      </c>
      <c r="R57" s="15">
        <f t="shared" ref="R57:R62" si="74">E57*I57</f>
        <v>27283.399999999998</v>
      </c>
      <c r="S57" s="15">
        <f t="shared" ref="S57:S62" si="75">E57*I57</f>
        <v>27283.399999999998</v>
      </c>
      <c r="T57" s="15">
        <f t="shared" ref="T57:T62" si="76">E57*I57</f>
        <v>27283.399999999998</v>
      </c>
      <c r="U57" s="15">
        <f t="shared" ref="U57:U62" si="77">E57*I57</f>
        <v>27283.399999999998</v>
      </c>
      <c r="V57" s="15">
        <f t="shared" ref="V57:V62" si="78">SUM(J57:U57)</f>
        <v>295919.95384615386</v>
      </c>
      <c r="W57" s="14"/>
      <c r="X57" s="15">
        <f t="shared" si="14"/>
        <v>427000</v>
      </c>
      <c r="Y57" s="105">
        <v>0.4</v>
      </c>
      <c r="Z57" s="106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6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6"/>
        <v>0</v>
      </c>
      <c r="K58" s="15">
        <f t="shared" si="67"/>
        <v>0</v>
      </c>
      <c r="L58" s="15">
        <f t="shared" si="68"/>
        <v>0</v>
      </c>
      <c r="M58" s="15">
        <f t="shared" si="69"/>
        <v>0</v>
      </c>
      <c r="N58" s="15">
        <f t="shared" si="70"/>
        <v>0</v>
      </c>
      <c r="O58" s="15">
        <f t="shared" si="71"/>
        <v>0</v>
      </c>
      <c r="P58" s="15">
        <f t="shared" si="72"/>
        <v>0</v>
      </c>
      <c r="Q58" s="15">
        <f t="shared" si="73"/>
        <v>0</v>
      </c>
      <c r="R58" s="15">
        <f t="shared" si="74"/>
        <v>0</v>
      </c>
      <c r="S58" s="15">
        <f t="shared" si="75"/>
        <v>0</v>
      </c>
      <c r="T58" s="15">
        <f t="shared" si="76"/>
        <v>0</v>
      </c>
      <c r="U58" s="15">
        <f t="shared" si="77"/>
        <v>0</v>
      </c>
      <c r="V58" s="15">
        <f t="shared" si="78"/>
        <v>0</v>
      </c>
      <c r="W58" s="14"/>
      <c r="X58" s="15">
        <f t="shared" si="14"/>
        <v>0</v>
      </c>
      <c r="Y58" s="105">
        <v>0.4</v>
      </c>
      <c r="Z58" s="106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6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6"/>
        <v>0</v>
      </c>
      <c r="K59" s="15">
        <f t="shared" si="67"/>
        <v>0</v>
      </c>
      <c r="L59" s="15">
        <f t="shared" si="68"/>
        <v>0</v>
      </c>
      <c r="M59" s="15">
        <f t="shared" si="69"/>
        <v>0</v>
      </c>
      <c r="N59" s="15">
        <f t="shared" si="70"/>
        <v>0</v>
      </c>
      <c r="O59" s="15">
        <f t="shared" si="71"/>
        <v>0</v>
      </c>
      <c r="P59" s="15">
        <f t="shared" si="72"/>
        <v>0</v>
      </c>
      <c r="Q59" s="15">
        <f t="shared" si="73"/>
        <v>0</v>
      </c>
      <c r="R59" s="15">
        <f t="shared" si="74"/>
        <v>0</v>
      </c>
      <c r="S59" s="15">
        <f t="shared" si="75"/>
        <v>0</v>
      </c>
      <c r="T59" s="15">
        <f t="shared" si="76"/>
        <v>0</v>
      </c>
      <c r="U59" s="15">
        <f t="shared" si="77"/>
        <v>0</v>
      </c>
      <c r="V59" s="15">
        <f t="shared" si="78"/>
        <v>0</v>
      </c>
      <c r="W59" s="14"/>
      <c r="X59" s="15">
        <f t="shared" si="14"/>
        <v>0</v>
      </c>
      <c r="Y59" s="105">
        <v>0.4</v>
      </c>
      <c r="Z59" s="106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6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6"/>
        <v>0</v>
      </c>
      <c r="K60" s="15">
        <f t="shared" si="67"/>
        <v>0</v>
      </c>
      <c r="L60" s="15">
        <f t="shared" si="68"/>
        <v>0</v>
      </c>
      <c r="M60" s="15">
        <f t="shared" si="69"/>
        <v>0</v>
      </c>
      <c r="N60" s="15">
        <f t="shared" si="70"/>
        <v>0</v>
      </c>
      <c r="O60" s="15">
        <f t="shared" si="71"/>
        <v>0</v>
      </c>
      <c r="P60" s="15">
        <f t="shared" si="72"/>
        <v>0</v>
      </c>
      <c r="Q60" s="15">
        <f t="shared" si="73"/>
        <v>0</v>
      </c>
      <c r="R60" s="15">
        <f t="shared" si="74"/>
        <v>0</v>
      </c>
      <c r="S60" s="15">
        <f t="shared" si="75"/>
        <v>0</v>
      </c>
      <c r="T60" s="15">
        <f t="shared" si="76"/>
        <v>0</v>
      </c>
      <c r="U60" s="15">
        <f t="shared" si="77"/>
        <v>0</v>
      </c>
      <c r="V60" s="15">
        <f t="shared" si="78"/>
        <v>0</v>
      </c>
      <c r="W60" s="14"/>
      <c r="X60" s="15">
        <f t="shared" si="14"/>
        <v>0</v>
      </c>
      <c r="Y60" s="105">
        <v>0.4</v>
      </c>
      <c r="Z60" s="106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6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6"/>
        <v>0</v>
      </c>
      <c r="K61" s="15">
        <f t="shared" si="67"/>
        <v>0</v>
      </c>
      <c r="L61" s="15">
        <f t="shared" si="68"/>
        <v>0</v>
      </c>
      <c r="M61" s="15">
        <f t="shared" si="69"/>
        <v>0</v>
      </c>
      <c r="N61" s="15">
        <f t="shared" si="70"/>
        <v>0</v>
      </c>
      <c r="O61" s="15">
        <f t="shared" si="71"/>
        <v>0</v>
      </c>
      <c r="P61" s="15">
        <f t="shared" si="72"/>
        <v>0</v>
      </c>
      <c r="Q61" s="15">
        <f t="shared" si="73"/>
        <v>0</v>
      </c>
      <c r="R61" s="15">
        <f t="shared" si="74"/>
        <v>0</v>
      </c>
      <c r="S61" s="15">
        <f t="shared" si="75"/>
        <v>0</v>
      </c>
      <c r="T61" s="15">
        <f t="shared" si="76"/>
        <v>0</v>
      </c>
      <c r="U61" s="15">
        <f t="shared" si="77"/>
        <v>0</v>
      </c>
      <c r="V61" s="15">
        <f t="shared" si="78"/>
        <v>0</v>
      </c>
      <c r="W61" s="14"/>
      <c r="X61" s="15">
        <f t="shared" si="14"/>
        <v>0</v>
      </c>
      <c r="Y61" s="105">
        <v>0.4</v>
      </c>
      <c r="Z61" s="106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6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6"/>
        <v>0</v>
      </c>
      <c r="K62" s="15">
        <f t="shared" si="67"/>
        <v>0</v>
      </c>
      <c r="L62" s="15">
        <f t="shared" si="68"/>
        <v>0</v>
      </c>
      <c r="M62" s="15">
        <f t="shared" si="69"/>
        <v>0</v>
      </c>
      <c r="N62" s="15">
        <f t="shared" si="70"/>
        <v>0</v>
      </c>
      <c r="O62" s="15">
        <f t="shared" si="71"/>
        <v>0</v>
      </c>
      <c r="P62" s="15">
        <f t="shared" si="72"/>
        <v>0</v>
      </c>
      <c r="Q62" s="15">
        <f t="shared" si="73"/>
        <v>0</v>
      </c>
      <c r="R62" s="15">
        <f t="shared" si="74"/>
        <v>0</v>
      </c>
      <c r="S62" s="15">
        <f t="shared" si="75"/>
        <v>0</v>
      </c>
      <c r="T62" s="15">
        <f t="shared" si="76"/>
        <v>0</v>
      </c>
      <c r="U62" s="15">
        <f t="shared" si="77"/>
        <v>0</v>
      </c>
      <c r="V62" s="15">
        <f t="shared" si="78"/>
        <v>0</v>
      </c>
      <c r="W62" s="14"/>
      <c r="X62" s="15">
        <f t="shared" si="14"/>
        <v>0</v>
      </c>
      <c r="Y62" s="105">
        <v>0.4</v>
      </c>
      <c r="Z62" s="106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79">SUM(K57:K62)</f>
        <v>27283.399999999998</v>
      </c>
      <c r="L63" s="36">
        <f t="shared" si="79"/>
        <v>27283.399999999998</v>
      </c>
      <c r="M63" s="36">
        <f t="shared" si="79"/>
        <v>27283.399999999998</v>
      </c>
      <c r="N63" s="36">
        <f t="shared" si="79"/>
        <v>27283.399999999998</v>
      </c>
      <c r="O63" s="36">
        <f t="shared" si="79"/>
        <v>-4197.4461538461546</v>
      </c>
      <c r="P63" s="36">
        <f t="shared" si="79"/>
        <v>27283.399999999998</v>
      </c>
      <c r="Q63" s="36">
        <f t="shared" si="79"/>
        <v>27283.399999999998</v>
      </c>
      <c r="R63" s="36">
        <f t="shared" si="79"/>
        <v>27283.399999999998</v>
      </c>
      <c r="S63" s="36">
        <f t="shared" si="79"/>
        <v>27283.399999999998</v>
      </c>
      <c r="T63" s="36">
        <f t="shared" si="79"/>
        <v>27283.399999999998</v>
      </c>
      <c r="U63" s="36">
        <f t="shared" si="79"/>
        <v>27283.399999999998</v>
      </c>
      <c r="V63" s="36">
        <f t="shared" si="79"/>
        <v>295919.95384615386</v>
      </c>
      <c r="W63" s="14"/>
      <c r="X63" s="15"/>
      <c r="Y63" s="105"/>
      <c r="Z63" s="107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7"/>
      <c r="AA64" s="15"/>
      <c r="AB64" s="15"/>
    </row>
    <row r="65" spans="1:28" s="1" customFormat="1" x14ac:dyDescent="0.2">
      <c r="A65" s="13">
        <v>5103</v>
      </c>
      <c r="B65" s="10">
        <f t="shared" ref="B65:B70" si="8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1">E65*H65</f>
        <v>27283.399999999998</v>
      </c>
      <c r="K65" s="15">
        <f t="shared" ref="K65:K70" si="82">E65*H65</f>
        <v>27283.399999999998</v>
      </c>
      <c r="L65" s="15">
        <f t="shared" ref="L65:L70" si="83">E65*H65</f>
        <v>27283.399999999998</v>
      </c>
      <c r="M65" s="15">
        <f t="shared" ref="M65:M70" si="84">E65*H65</f>
        <v>27283.399999999998</v>
      </c>
      <c r="N65" s="15">
        <f t="shared" ref="N65:N70" si="85">E65*I65</f>
        <v>27283.399999999998</v>
      </c>
      <c r="O65" s="15">
        <f t="shared" ref="O65:O70" si="86">(I65-(I65*12/260*25))*E65</f>
        <v>-4197.4461538461546</v>
      </c>
      <c r="P65" s="15">
        <f t="shared" ref="P65:P70" si="87">E65*I65</f>
        <v>27283.399999999998</v>
      </c>
      <c r="Q65" s="15">
        <f t="shared" ref="Q65:Q70" si="88">E65*I65</f>
        <v>27283.399999999998</v>
      </c>
      <c r="R65" s="15">
        <f t="shared" ref="R65:R70" si="89">E65*I65</f>
        <v>27283.399999999998</v>
      </c>
      <c r="S65" s="15">
        <f t="shared" ref="S65:S70" si="90">E65*I65</f>
        <v>27283.399999999998</v>
      </c>
      <c r="T65" s="15">
        <f t="shared" ref="T65:T70" si="91">E65*I65</f>
        <v>27283.399999999998</v>
      </c>
      <c r="U65" s="15">
        <f t="shared" ref="U65:U70" si="92">E65*I65</f>
        <v>27283.399999999998</v>
      </c>
      <c r="V65" s="15">
        <f t="shared" ref="V65:V70" si="93">SUM(J65:U65)</f>
        <v>295919.95384615386</v>
      </c>
      <c r="W65" s="14"/>
      <c r="X65" s="15">
        <f t="shared" si="14"/>
        <v>427000</v>
      </c>
      <c r="Y65" s="105">
        <v>0.4</v>
      </c>
      <c r="Z65" s="106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8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1"/>
        <v>0</v>
      </c>
      <c r="K66" s="15">
        <f t="shared" si="82"/>
        <v>0</v>
      </c>
      <c r="L66" s="15">
        <f t="shared" si="83"/>
        <v>0</v>
      </c>
      <c r="M66" s="15">
        <f t="shared" si="84"/>
        <v>0</v>
      </c>
      <c r="N66" s="15">
        <f t="shared" si="85"/>
        <v>0</v>
      </c>
      <c r="O66" s="15">
        <f t="shared" si="86"/>
        <v>0</v>
      </c>
      <c r="P66" s="15">
        <f t="shared" si="87"/>
        <v>0</v>
      </c>
      <c r="Q66" s="15">
        <f t="shared" si="88"/>
        <v>0</v>
      </c>
      <c r="R66" s="15">
        <f t="shared" si="89"/>
        <v>0</v>
      </c>
      <c r="S66" s="15">
        <f t="shared" si="90"/>
        <v>0</v>
      </c>
      <c r="T66" s="15">
        <f t="shared" si="91"/>
        <v>0</v>
      </c>
      <c r="U66" s="15">
        <f t="shared" si="92"/>
        <v>0</v>
      </c>
      <c r="V66" s="15">
        <f t="shared" si="93"/>
        <v>0</v>
      </c>
      <c r="W66" s="14"/>
      <c r="X66" s="15">
        <f t="shared" si="14"/>
        <v>0</v>
      </c>
      <c r="Y66" s="105">
        <v>0.4</v>
      </c>
      <c r="Z66" s="106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8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1"/>
        <v>0</v>
      </c>
      <c r="K67" s="15">
        <f t="shared" si="82"/>
        <v>0</v>
      </c>
      <c r="L67" s="15">
        <f t="shared" si="83"/>
        <v>0</v>
      </c>
      <c r="M67" s="15">
        <f t="shared" si="84"/>
        <v>0</v>
      </c>
      <c r="N67" s="15">
        <f t="shared" si="85"/>
        <v>0</v>
      </c>
      <c r="O67" s="15">
        <f t="shared" si="86"/>
        <v>0</v>
      </c>
      <c r="P67" s="15">
        <f t="shared" si="87"/>
        <v>0</v>
      </c>
      <c r="Q67" s="15">
        <f t="shared" si="88"/>
        <v>0</v>
      </c>
      <c r="R67" s="15">
        <f t="shared" si="89"/>
        <v>0</v>
      </c>
      <c r="S67" s="15">
        <f t="shared" si="90"/>
        <v>0</v>
      </c>
      <c r="T67" s="15">
        <f t="shared" si="91"/>
        <v>0</v>
      </c>
      <c r="U67" s="15">
        <f t="shared" si="92"/>
        <v>0</v>
      </c>
      <c r="V67" s="15">
        <f t="shared" si="93"/>
        <v>0</v>
      </c>
      <c r="W67" s="14"/>
      <c r="X67" s="15">
        <f t="shared" si="14"/>
        <v>0</v>
      </c>
      <c r="Y67" s="105">
        <v>0.4</v>
      </c>
      <c r="Z67" s="106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8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1"/>
        <v>0</v>
      </c>
      <c r="K68" s="15">
        <f t="shared" si="82"/>
        <v>0</v>
      </c>
      <c r="L68" s="15">
        <f t="shared" si="83"/>
        <v>0</v>
      </c>
      <c r="M68" s="15">
        <f t="shared" si="84"/>
        <v>0</v>
      </c>
      <c r="N68" s="15">
        <f t="shared" si="85"/>
        <v>0</v>
      </c>
      <c r="O68" s="15">
        <f t="shared" si="86"/>
        <v>0</v>
      </c>
      <c r="P68" s="15">
        <f t="shared" si="87"/>
        <v>0</v>
      </c>
      <c r="Q68" s="15">
        <f t="shared" si="88"/>
        <v>0</v>
      </c>
      <c r="R68" s="15">
        <f t="shared" si="89"/>
        <v>0</v>
      </c>
      <c r="S68" s="15">
        <f t="shared" si="90"/>
        <v>0</v>
      </c>
      <c r="T68" s="15">
        <f t="shared" si="91"/>
        <v>0</v>
      </c>
      <c r="U68" s="15">
        <f t="shared" si="92"/>
        <v>0</v>
      </c>
      <c r="V68" s="15">
        <f t="shared" si="93"/>
        <v>0</v>
      </c>
      <c r="W68" s="14"/>
      <c r="X68" s="15">
        <f t="shared" si="14"/>
        <v>0</v>
      </c>
      <c r="Y68" s="105">
        <v>0.4</v>
      </c>
      <c r="Z68" s="106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8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1"/>
        <v>0</v>
      </c>
      <c r="K69" s="15">
        <f t="shared" si="82"/>
        <v>0</v>
      </c>
      <c r="L69" s="15">
        <f t="shared" si="83"/>
        <v>0</v>
      </c>
      <c r="M69" s="15">
        <f t="shared" si="84"/>
        <v>0</v>
      </c>
      <c r="N69" s="15">
        <f t="shared" si="85"/>
        <v>0</v>
      </c>
      <c r="O69" s="15">
        <f t="shared" si="86"/>
        <v>0</v>
      </c>
      <c r="P69" s="15">
        <f t="shared" si="87"/>
        <v>0</v>
      </c>
      <c r="Q69" s="15">
        <f t="shared" si="88"/>
        <v>0</v>
      </c>
      <c r="R69" s="15">
        <f t="shared" si="89"/>
        <v>0</v>
      </c>
      <c r="S69" s="15">
        <f t="shared" si="90"/>
        <v>0</v>
      </c>
      <c r="T69" s="15">
        <f t="shared" si="91"/>
        <v>0</v>
      </c>
      <c r="U69" s="15">
        <f t="shared" si="92"/>
        <v>0</v>
      </c>
      <c r="V69" s="15">
        <f t="shared" si="93"/>
        <v>0</v>
      </c>
      <c r="W69" s="14"/>
      <c r="X69" s="15">
        <f t="shared" si="14"/>
        <v>0</v>
      </c>
      <c r="Y69" s="105">
        <v>0.4</v>
      </c>
      <c r="Z69" s="106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8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1"/>
        <v>0</v>
      </c>
      <c r="K70" s="15">
        <f t="shared" si="82"/>
        <v>0</v>
      </c>
      <c r="L70" s="15">
        <f t="shared" si="83"/>
        <v>0</v>
      </c>
      <c r="M70" s="15">
        <f t="shared" si="84"/>
        <v>0</v>
      </c>
      <c r="N70" s="15">
        <f t="shared" si="85"/>
        <v>0</v>
      </c>
      <c r="O70" s="15">
        <f t="shared" si="86"/>
        <v>0</v>
      </c>
      <c r="P70" s="15">
        <f t="shared" si="87"/>
        <v>0</v>
      </c>
      <c r="Q70" s="15">
        <f t="shared" si="88"/>
        <v>0</v>
      </c>
      <c r="R70" s="15">
        <f t="shared" si="89"/>
        <v>0</v>
      </c>
      <c r="S70" s="15">
        <f t="shared" si="90"/>
        <v>0</v>
      </c>
      <c r="T70" s="15">
        <f t="shared" si="91"/>
        <v>0</v>
      </c>
      <c r="U70" s="15">
        <f t="shared" si="92"/>
        <v>0</v>
      </c>
      <c r="V70" s="15">
        <f t="shared" si="93"/>
        <v>0</v>
      </c>
      <c r="W70" s="14"/>
      <c r="X70" s="15">
        <f t="shared" ref="X70:X86" si="94">ROUND(V70*1.4417,-$F$131)</f>
        <v>0</v>
      </c>
      <c r="Y70" s="105">
        <v>0.4</v>
      </c>
      <c r="Z70" s="106"/>
      <c r="AA70" s="15">
        <f t="shared" ref="AA70:AA86" si="95">ROUND(X70*Y70,-$F$131)</f>
        <v>0</v>
      </c>
      <c r="AB70" s="15">
        <f t="shared" ref="AB70:AB86" si="96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97">SUM(K65:K70)</f>
        <v>27283.399999999998</v>
      </c>
      <c r="L71" s="36">
        <f t="shared" si="97"/>
        <v>27283.399999999998</v>
      </c>
      <c r="M71" s="36">
        <f t="shared" si="97"/>
        <v>27283.399999999998</v>
      </c>
      <c r="N71" s="36">
        <f t="shared" si="97"/>
        <v>27283.399999999998</v>
      </c>
      <c r="O71" s="36">
        <f t="shared" si="97"/>
        <v>-4197.4461538461546</v>
      </c>
      <c r="P71" s="36">
        <f t="shared" si="97"/>
        <v>27283.399999999998</v>
      </c>
      <c r="Q71" s="36">
        <f t="shared" si="97"/>
        <v>27283.399999999998</v>
      </c>
      <c r="R71" s="36">
        <f t="shared" si="97"/>
        <v>27283.399999999998</v>
      </c>
      <c r="S71" s="36">
        <f t="shared" si="97"/>
        <v>27283.399999999998</v>
      </c>
      <c r="T71" s="36">
        <f t="shared" si="97"/>
        <v>27283.399999999998</v>
      </c>
      <c r="U71" s="36">
        <f t="shared" si="97"/>
        <v>27283.399999999998</v>
      </c>
      <c r="V71" s="36">
        <f t="shared" si="97"/>
        <v>295919.95384615386</v>
      </c>
      <c r="W71" s="14"/>
      <c r="X71" s="15"/>
      <c r="Y71" s="105"/>
      <c r="Z71" s="107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7"/>
      <c r="AA72" s="15"/>
      <c r="AB72" s="15"/>
    </row>
    <row r="73" spans="1:28" s="1" customFormat="1" x14ac:dyDescent="0.2">
      <c r="A73" s="13">
        <v>5106</v>
      </c>
      <c r="B73" s="10">
        <f t="shared" ref="B73:B78" si="98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99">E73*H73</f>
        <v>0</v>
      </c>
      <c r="K73" s="15">
        <f t="shared" ref="K73:K78" si="100">E73*H73</f>
        <v>0</v>
      </c>
      <c r="L73" s="15">
        <f t="shared" ref="L73:L78" si="101">E73*H73</f>
        <v>0</v>
      </c>
      <c r="M73" s="15">
        <f t="shared" ref="M73:M78" si="102">E73*H73</f>
        <v>0</v>
      </c>
      <c r="N73" s="15">
        <f t="shared" ref="N73:N78" si="103">E73*I73</f>
        <v>0</v>
      </c>
      <c r="O73" s="15">
        <f t="shared" ref="O73:O78" si="104">(I73-(I73*12/260*25))*E73</f>
        <v>0</v>
      </c>
      <c r="P73" s="15">
        <f t="shared" ref="P73:P78" si="105">E73*I73</f>
        <v>0</v>
      </c>
      <c r="Q73" s="15">
        <f t="shared" ref="Q73:Q78" si="106">E73*I73</f>
        <v>0</v>
      </c>
      <c r="R73" s="15">
        <f t="shared" ref="R73:R78" si="107">E73*I73</f>
        <v>0</v>
      </c>
      <c r="S73" s="15">
        <f t="shared" ref="S73:S78" si="108">E73*I73</f>
        <v>0</v>
      </c>
      <c r="T73" s="15">
        <f t="shared" ref="T73:T78" si="109">E73*I73</f>
        <v>0</v>
      </c>
      <c r="U73" s="15">
        <f t="shared" ref="U73:U78" si="110">E73*I73</f>
        <v>0</v>
      </c>
      <c r="V73" s="15">
        <f t="shared" ref="V73:V78" si="111">SUM(J73:U73)</f>
        <v>0</v>
      </c>
      <c r="W73" s="14"/>
      <c r="X73" s="15">
        <f t="shared" si="94"/>
        <v>0</v>
      </c>
      <c r="Y73" s="105">
        <v>0.4</v>
      </c>
      <c r="Z73" s="106"/>
      <c r="AA73" s="15">
        <f t="shared" si="95"/>
        <v>0</v>
      </c>
      <c r="AB73" s="15">
        <f t="shared" si="96"/>
        <v>0</v>
      </c>
    </row>
    <row r="74" spans="1:28" s="1" customFormat="1" x14ac:dyDescent="0.2">
      <c r="A74" s="13">
        <v>5106</v>
      </c>
      <c r="B74" s="10">
        <f t="shared" si="98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99"/>
        <v>0</v>
      </c>
      <c r="K74" s="15">
        <f t="shared" si="100"/>
        <v>0</v>
      </c>
      <c r="L74" s="15">
        <f t="shared" si="101"/>
        <v>0</v>
      </c>
      <c r="M74" s="15">
        <f t="shared" si="102"/>
        <v>0</v>
      </c>
      <c r="N74" s="15">
        <f t="shared" si="103"/>
        <v>0</v>
      </c>
      <c r="O74" s="15">
        <f t="shared" si="104"/>
        <v>0</v>
      </c>
      <c r="P74" s="15">
        <f t="shared" si="105"/>
        <v>0</v>
      </c>
      <c r="Q74" s="15">
        <f t="shared" si="106"/>
        <v>0</v>
      </c>
      <c r="R74" s="15">
        <f t="shared" si="107"/>
        <v>0</v>
      </c>
      <c r="S74" s="15">
        <f t="shared" si="108"/>
        <v>0</v>
      </c>
      <c r="T74" s="15">
        <f t="shared" si="109"/>
        <v>0</v>
      </c>
      <c r="U74" s="15">
        <f t="shared" si="110"/>
        <v>0</v>
      </c>
      <c r="V74" s="15">
        <f t="shared" si="111"/>
        <v>0</v>
      </c>
      <c r="W74" s="14"/>
      <c r="X74" s="15">
        <f t="shared" si="94"/>
        <v>0</v>
      </c>
      <c r="Y74" s="105">
        <v>0.4</v>
      </c>
      <c r="Z74" s="106"/>
      <c r="AA74" s="15">
        <f t="shared" si="95"/>
        <v>0</v>
      </c>
      <c r="AB74" s="15">
        <f t="shared" si="96"/>
        <v>0</v>
      </c>
    </row>
    <row r="75" spans="1:28" s="1" customFormat="1" x14ac:dyDescent="0.2">
      <c r="A75" s="13">
        <v>5106</v>
      </c>
      <c r="B75" s="10">
        <f t="shared" si="98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99"/>
        <v>0</v>
      </c>
      <c r="K75" s="15">
        <f t="shared" si="100"/>
        <v>0</v>
      </c>
      <c r="L75" s="15">
        <f t="shared" si="101"/>
        <v>0</v>
      </c>
      <c r="M75" s="15">
        <f t="shared" si="102"/>
        <v>0</v>
      </c>
      <c r="N75" s="15">
        <f t="shared" si="103"/>
        <v>0</v>
      </c>
      <c r="O75" s="15">
        <f t="shared" si="104"/>
        <v>0</v>
      </c>
      <c r="P75" s="15">
        <f t="shared" si="105"/>
        <v>0</v>
      </c>
      <c r="Q75" s="15">
        <f t="shared" si="106"/>
        <v>0</v>
      </c>
      <c r="R75" s="15">
        <f t="shared" si="107"/>
        <v>0</v>
      </c>
      <c r="S75" s="15">
        <f t="shared" si="108"/>
        <v>0</v>
      </c>
      <c r="T75" s="15">
        <f t="shared" si="109"/>
        <v>0</v>
      </c>
      <c r="U75" s="15">
        <f t="shared" si="110"/>
        <v>0</v>
      </c>
      <c r="V75" s="15">
        <f t="shared" si="111"/>
        <v>0</v>
      </c>
      <c r="W75" s="14"/>
      <c r="X75" s="15">
        <f t="shared" si="94"/>
        <v>0</v>
      </c>
      <c r="Y75" s="105">
        <v>0.4</v>
      </c>
      <c r="Z75" s="106"/>
      <c r="AA75" s="15">
        <f t="shared" si="95"/>
        <v>0</v>
      </c>
      <c r="AB75" s="15">
        <f t="shared" si="96"/>
        <v>0</v>
      </c>
    </row>
    <row r="76" spans="1:28" s="1" customFormat="1" x14ac:dyDescent="0.2">
      <c r="A76" s="13">
        <v>5106</v>
      </c>
      <c r="B76" s="10">
        <f t="shared" si="98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99"/>
        <v>0</v>
      </c>
      <c r="K76" s="15">
        <f t="shared" si="100"/>
        <v>0</v>
      </c>
      <c r="L76" s="15">
        <f t="shared" si="101"/>
        <v>0</v>
      </c>
      <c r="M76" s="15">
        <f t="shared" si="102"/>
        <v>0</v>
      </c>
      <c r="N76" s="15">
        <f t="shared" si="103"/>
        <v>0</v>
      </c>
      <c r="O76" s="15">
        <f t="shared" si="104"/>
        <v>0</v>
      </c>
      <c r="P76" s="15">
        <f t="shared" si="105"/>
        <v>0</v>
      </c>
      <c r="Q76" s="15">
        <f t="shared" si="106"/>
        <v>0</v>
      </c>
      <c r="R76" s="15">
        <f t="shared" si="107"/>
        <v>0</v>
      </c>
      <c r="S76" s="15">
        <f t="shared" si="108"/>
        <v>0</v>
      </c>
      <c r="T76" s="15">
        <f t="shared" si="109"/>
        <v>0</v>
      </c>
      <c r="U76" s="15">
        <f t="shared" si="110"/>
        <v>0</v>
      </c>
      <c r="V76" s="15">
        <f t="shared" si="111"/>
        <v>0</v>
      </c>
      <c r="W76" s="14"/>
      <c r="X76" s="15">
        <f t="shared" si="94"/>
        <v>0</v>
      </c>
      <c r="Y76" s="105">
        <v>0.4</v>
      </c>
      <c r="Z76" s="106"/>
      <c r="AA76" s="15">
        <f t="shared" si="95"/>
        <v>0</v>
      </c>
      <c r="AB76" s="15">
        <f t="shared" si="96"/>
        <v>0</v>
      </c>
    </row>
    <row r="77" spans="1:28" s="1" customFormat="1" x14ac:dyDescent="0.2">
      <c r="A77" s="13">
        <v>5106</v>
      </c>
      <c r="B77" s="10">
        <f t="shared" si="98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99"/>
        <v>0</v>
      </c>
      <c r="K77" s="15">
        <f t="shared" si="100"/>
        <v>0</v>
      </c>
      <c r="L77" s="15">
        <f t="shared" si="101"/>
        <v>0</v>
      </c>
      <c r="M77" s="15">
        <f t="shared" si="102"/>
        <v>0</v>
      </c>
      <c r="N77" s="15">
        <f t="shared" si="103"/>
        <v>0</v>
      </c>
      <c r="O77" s="15">
        <f t="shared" si="104"/>
        <v>0</v>
      </c>
      <c r="P77" s="15">
        <f t="shared" si="105"/>
        <v>0</v>
      </c>
      <c r="Q77" s="15">
        <f t="shared" si="106"/>
        <v>0</v>
      </c>
      <c r="R77" s="15">
        <f t="shared" si="107"/>
        <v>0</v>
      </c>
      <c r="S77" s="15">
        <f t="shared" si="108"/>
        <v>0</v>
      </c>
      <c r="T77" s="15">
        <f t="shared" si="109"/>
        <v>0</v>
      </c>
      <c r="U77" s="15">
        <f t="shared" si="110"/>
        <v>0</v>
      </c>
      <c r="V77" s="15">
        <f t="shared" si="111"/>
        <v>0</v>
      </c>
      <c r="W77" s="14"/>
      <c r="X77" s="15">
        <f t="shared" si="94"/>
        <v>0</v>
      </c>
      <c r="Y77" s="105">
        <v>0.4</v>
      </c>
      <c r="Z77" s="106"/>
      <c r="AA77" s="15">
        <f t="shared" si="95"/>
        <v>0</v>
      </c>
      <c r="AB77" s="15">
        <f t="shared" si="96"/>
        <v>0</v>
      </c>
    </row>
    <row r="78" spans="1:28" s="1" customFormat="1" x14ac:dyDescent="0.2">
      <c r="A78" s="13">
        <v>5106</v>
      </c>
      <c r="B78" s="10">
        <f t="shared" si="98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99"/>
        <v>0</v>
      </c>
      <c r="K78" s="15">
        <f t="shared" si="100"/>
        <v>0</v>
      </c>
      <c r="L78" s="15">
        <f t="shared" si="101"/>
        <v>0</v>
      </c>
      <c r="M78" s="15">
        <f t="shared" si="102"/>
        <v>0</v>
      </c>
      <c r="N78" s="15">
        <f t="shared" si="103"/>
        <v>0</v>
      </c>
      <c r="O78" s="15">
        <f t="shared" si="104"/>
        <v>0</v>
      </c>
      <c r="P78" s="15">
        <f t="shared" si="105"/>
        <v>0</v>
      </c>
      <c r="Q78" s="15">
        <f t="shared" si="106"/>
        <v>0</v>
      </c>
      <c r="R78" s="15">
        <f t="shared" si="107"/>
        <v>0</v>
      </c>
      <c r="S78" s="15">
        <f t="shared" si="108"/>
        <v>0</v>
      </c>
      <c r="T78" s="15">
        <f t="shared" si="109"/>
        <v>0</v>
      </c>
      <c r="U78" s="15">
        <f t="shared" si="110"/>
        <v>0</v>
      </c>
      <c r="V78" s="15">
        <f t="shared" si="111"/>
        <v>0</v>
      </c>
      <c r="W78" s="14"/>
      <c r="X78" s="15">
        <f t="shared" si="94"/>
        <v>0</v>
      </c>
      <c r="Y78" s="105">
        <v>0.4</v>
      </c>
      <c r="Z78" s="106"/>
      <c r="AA78" s="15">
        <f t="shared" si="95"/>
        <v>0</v>
      </c>
      <c r="AB78" s="15">
        <f t="shared" si="96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2">SUM(K73:K78)</f>
        <v>0</v>
      </c>
      <c r="L79" s="36">
        <f t="shared" si="112"/>
        <v>0</v>
      </c>
      <c r="M79" s="36">
        <f t="shared" si="112"/>
        <v>0</v>
      </c>
      <c r="N79" s="36">
        <f t="shared" si="112"/>
        <v>0</v>
      </c>
      <c r="O79" s="36">
        <f t="shared" si="112"/>
        <v>0</v>
      </c>
      <c r="P79" s="36">
        <f t="shared" si="112"/>
        <v>0</v>
      </c>
      <c r="Q79" s="36">
        <f t="shared" si="112"/>
        <v>0</v>
      </c>
      <c r="R79" s="36">
        <f t="shared" si="112"/>
        <v>0</v>
      </c>
      <c r="S79" s="36">
        <f t="shared" si="112"/>
        <v>0</v>
      </c>
      <c r="T79" s="36">
        <f t="shared" si="112"/>
        <v>0</v>
      </c>
      <c r="U79" s="36">
        <f t="shared" si="112"/>
        <v>0</v>
      </c>
      <c r="V79" s="36">
        <f t="shared" si="112"/>
        <v>0</v>
      </c>
      <c r="W79" s="14"/>
      <c r="X79" s="15"/>
      <c r="Y79" s="105"/>
      <c r="Z79" s="107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7"/>
      <c r="AA80" s="15"/>
      <c r="AB80" s="15"/>
    </row>
    <row r="81" spans="1:28" s="1" customFormat="1" x14ac:dyDescent="0.2">
      <c r="A81" s="56" t="s">
        <v>55</v>
      </c>
      <c r="B81" s="10">
        <f t="shared" ref="B81:B86" si="113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14">E81*H81</f>
        <v>27283.399999999998</v>
      </c>
      <c r="K81" s="15">
        <f t="shared" ref="K81:K86" si="115">E81*H81</f>
        <v>27283.399999999998</v>
      </c>
      <c r="L81" s="15">
        <f t="shared" ref="L81:L86" si="116">E81*H81</f>
        <v>27283.399999999998</v>
      </c>
      <c r="M81" s="15">
        <f t="shared" ref="M81:M86" si="117">E81*H81</f>
        <v>27283.399999999998</v>
      </c>
      <c r="N81" s="15">
        <f t="shared" ref="N81:N86" si="118">E81*I81</f>
        <v>27283.399999999998</v>
      </c>
      <c r="O81" s="15">
        <f t="shared" ref="O81:O86" si="119">(I81-(I81*12/260*25))*E81</f>
        <v>-4197.4461538461546</v>
      </c>
      <c r="P81" s="15">
        <f t="shared" ref="P81:P86" si="120">E81*I81</f>
        <v>27283.399999999998</v>
      </c>
      <c r="Q81" s="15">
        <f t="shared" ref="Q81:Q86" si="121">E81*I81</f>
        <v>27283.399999999998</v>
      </c>
      <c r="R81" s="15">
        <f t="shared" ref="R81:R86" si="122">E81*I81</f>
        <v>27283.399999999998</v>
      </c>
      <c r="S81" s="15">
        <f t="shared" ref="S81:S86" si="123">E81*I81</f>
        <v>27283.399999999998</v>
      </c>
      <c r="T81" s="15">
        <f t="shared" ref="T81:T86" si="124">E81*I81</f>
        <v>27283.399999999998</v>
      </c>
      <c r="U81" s="15">
        <f t="shared" ref="U81:U86" si="125">E81*I81</f>
        <v>27283.399999999998</v>
      </c>
      <c r="V81" s="15">
        <f t="shared" ref="V81:V86" si="126">SUM(J81:U81)</f>
        <v>295919.95384615386</v>
      </c>
      <c r="W81" s="14"/>
      <c r="X81" s="15">
        <f t="shared" si="94"/>
        <v>427000</v>
      </c>
      <c r="Y81" s="105">
        <v>0.4</v>
      </c>
      <c r="Z81" s="106"/>
      <c r="AA81" s="15">
        <f t="shared" si="95"/>
        <v>171000</v>
      </c>
      <c r="AB81" s="15">
        <f t="shared" si="96"/>
        <v>-171000</v>
      </c>
    </row>
    <row r="82" spans="1:28" s="1" customFormat="1" x14ac:dyDescent="0.2">
      <c r="A82" s="56" t="s">
        <v>55</v>
      </c>
      <c r="B82" s="10">
        <f t="shared" si="113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14"/>
        <v>0</v>
      </c>
      <c r="K82" s="15">
        <f t="shared" si="115"/>
        <v>0</v>
      </c>
      <c r="L82" s="15">
        <f t="shared" si="116"/>
        <v>0</v>
      </c>
      <c r="M82" s="15">
        <f t="shared" si="117"/>
        <v>0</v>
      </c>
      <c r="N82" s="15">
        <f t="shared" si="118"/>
        <v>0</v>
      </c>
      <c r="O82" s="15">
        <f t="shared" si="119"/>
        <v>0</v>
      </c>
      <c r="P82" s="15">
        <f t="shared" si="120"/>
        <v>0</v>
      </c>
      <c r="Q82" s="15">
        <f t="shared" si="121"/>
        <v>0</v>
      </c>
      <c r="R82" s="15">
        <f t="shared" si="122"/>
        <v>0</v>
      </c>
      <c r="S82" s="15">
        <f t="shared" si="123"/>
        <v>0</v>
      </c>
      <c r="T82" s="15">
        <f t="shared" si="124"/>
        <v>0</v>
      </c>
      <c r="U82" s="15">
        <f t="shared" si="125"/>
        <v>0</v>
      </c>
      <c r="V82" s="15">
        <f t="shared" si="126"/>
        <v>0</v>
      </c>
      <c r="W82" s="14"/>
      <c r="X82" s="15">
        <f t="shared" si="94"/>
        <v>0</v>
      </c>
      <c r="Y82" s="105">
        <v>0.4</v>
      </c>
      <c r="Z82" s="106"/>
      <c r="AA82" s="15">
        <f t="shared" si="95"/>
        <v>0</v>
      </c>
      <c r="AB82" s="15">
        <f t="shared" si="96"/>
        <v>0</v>
      </c>
    </row>
    <row r="83" spans="1:28" s="1" customFormat="1" x14ac:dyDescent="0.2">
      <c r="A83" s="56" t="s">
        <v>55</v>
      </c>
      <c r="B83" s="10">
        <f t="shared" si="113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14"/>
        <v>0</v>
      </c>
      <c r="K83" s="15">
        <f t="shared" si="115"/>
        <v>0</v>
      </c>
      <c r="L83" s="15">
        <f t="shared" si="116"/>
        <v>0</v>
      </c>
      <c r="M83" s="15">
        <f t="shared" si="117"/>
        <v>0</v>
      </c>
      <c r="N83" s="15">
        <f t="shared" si="118"/>
        <v>0</v>
      </c>
      <c r="O83" s="15">
        <f t="shared" si="119"/>
        <v>0</v>
      </c>
      <c r="P83" s="15">
        <f t="shared" si="120"/>
        <v>0</v>
      </c>
      <c r="Q83" s="15">
        <f t="shared" si="121"/>
        <v>0</v>
      </c>
      <c r="R83" s="15">
        <f t="shared" si="122"/>
        <v>0</v>
      </c>
      <c r="S83" s="15">
        <f t="shared" si="123"/>
        <v>0</v>
      </c>
      <c r="T83" s="15">
        <f t="shared" si="124"/>
        <v>0</v>
      </c>
      <c r="U83" s="15">
        <f t="shared" si="125"/>
        <v>0</v>
      </c>
      <c r="V83" s="15">
        <f t="shared" si="126"/>
        <v>0</v>
      </c>
      <c r="W83" s="14"/>
      <c r="X83" s="15">
        <f t="shared" si="94"/>
        <v>0</v>
      </c>
      <c r="Y83" s="105">
        <v>0.4</v>
      </c>
      <c r="Z83" s="106"/>
      <c r="AA83" s="15">
        <f t="shared" si="95"/>
        <v>0</v>
      </c>
      <c r="AB83" s="15">
        <f t="shared" si="96"/>
        <v>0</v>
      </c>
    </row>
    <row r="84" spans="1:28" s="1" customFormat="1" x14ac:dyDescent="0.2">
      <c r="A84" s="56" t="s">
        <v>55</v>
      </c>
      <c r="B84" s="10">
        <f t="shared" si="113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14"/>
        <v>0</v>
      </c>
      <c r="K84" s="15">
        <f t="shared" si="115"/>
        <v>0</v>
      </c>
      <c r="L84" s="15">
        <f t="shared" si="116"/>
        <v>0</v>
      </c>
      <c r="M84" s="15">
        <f t="shared" si="117"/>
        <v>0</v>
      </c>
      <c r="N84" s="15">
        <f t="shared" si="118"/>
        <v>0</v>
      </c>
      <c r="O84" s="15">
        <f t="shared" si="119"/>
        <v>0</v>
      </c>
      <c r="P84" s="15">
        <f t="shared" si="120"/>
        <v>0</v>
      </c>
      <c r="Q84" s="15">
        <f t="shared" si="121"/>
        <v>0</v>
      </c>
      <c r="R84" s="15">
        <f t="shared" si="122"/>
        <v>0</v>
      </c>
      <c r="S84" s="15">
        <f t="shared" si="123"/>
        <v>0</v>
      </c>
      <c r="T84" s="15">
        <f t="shared" si="124"/>
        <v>0</v>
      </c>
      <c r="U84" s="15">
        <f t="shared" si="125"/>
        <v>0</v>
      </c>
      <c r="V84" s="15">
        <f t="shared" si="126"/>
        <v>0</v>
      </c>
      <c r="W84" s="14"/>
      <c r="X84" s="15">
        <f t="shared" si="94"/>
        <v>0</v>
      </c>
      <c r="Y84" s="105">
        <v>0.4</v>
      </c>
      <c r="Z84" s="106"/>
      <c r="AA84" s="15">
        <f t="shared" si="95"/>
        <v>0</v>
      </c>
      <c r="AB84" s="15">
        <f t="shared" si="96"/>
        <v>0</v>
      </c>
    </row>
    <row r="85" spans="1:28" s="1" customFormat="1" x14ac:dyDescent="0.2">
      <c r="A85" s="56" t="s">
        <v>55</v>
      </c>
      <c r="B85" s="10">
        <f t="shared" si="113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14"/>
        <v>0</v>
      </c>
      <c r="K85" s="15">
        <f t="shared" si="115"/>
        <v>0</v>
      </c>
      <c r="L85" s="15">
        <f t="shared" si="116"/>
        <v>0</v>
      </c>
      <c r="M85" s="15">
        <f t="shared" si="117"/>
        <v>0</v>
      </c>
      <c r="N85" s="15">
        <f t="shared" si="118"/>
        <v>0</v>
      </c>
      <c r="O85" s="15">
        <f t="shared" si="119"/>
        <v>0</v>
      </c>
      <c r="P85" s="15">
        <f t="shared" si="120"/>
        <v>0</v>
      </c>
      <c r="Q85" s="15">
        <f t="shared" si="121"/>
        <v>0</v>
      </c>
      <c r="R85" s="15">
        <f t="shared" si="122"/>
        <v>0</v>
      </c>
      <c r="S85" s="15">
        <f t="shared" si="123"/>
        <v>0</v>
      </c>
      <c r="T85" s="15">
        <f t="shared" si="124"/>
        <v>0</v>
      </c>
      <c r="U85" s="15">
        <f t="shared" si="125"/>
        <v>0</v>
      </c>
      <c r="V85" s="15">
        <f t="shared" si="126"/>
        <v>0</v>
      </c>
      <c r="W85" s="14"/>
      <c r="X85" s="15">
        <f t="shared" si="94"/>
        <v>0</v>
      </c>
      <c r="Y85" s="105">
        <v>0.4</v>
      </c>
      <c r="Z85" s="106"/>
      <c r="AA85" s="15">
        <f t="shared" si="95"/>
        <v>0</v>
      </c>
      <c r="AB85" s="15">
        <f t="shared" si="96"/>
        <v>0</v>
      </c>
    </row>
    <row r="86" spans="1:28" s="1" customFormat="1" x14ac:dyDescent="0.2">
      <c r="A86" s="56" t="s">
        <v>55</v>
      </c>
      <c r="B86" s="10">
        <f t="shared" si="113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14"/>
        <v>0</v>
      </c>
      <c r="K86" s="15">
        <f t="shared" si="115"/>
        <v>0</v>
      </c>
      <c r="L86" s="15">
        <f t="shared" si="116"/>
        <v>0</v>
      </c>
      <c r="M86" s="15">
        <f t="shared" si="117"/>
        <v>0</v>
      </c>
      <c r="N86" s="15">
        <f t="shared" si="118"/>
        <v>0</v>
      </c>
      <c r="O86" s="15">
        <f t="shared" si="119"/>
        <v>0</v>
      </c>
      <c r="P86" s="15">
        <f t="shared" si="120"/>
        <v>0</v>
      </c>
      <c r="Q86" s="15">
        <f t="shared" si="121"/>
        <v>0</v>
      </c>
      <c r="R86" s="15">
        <f t="shared" si="122"/>
        <v>0</v>
      </c>
      <c r="S86" s="15">
        <f t="shared" si="123"/>
        <v>0</v>
      </c>
      <c r="T86" s="15">
        <f t="shared" si="124"/>
        <v>0</v>
      </c>
      <c r="U86" s="15">
        <f t="shared" si="125"/>
        <v>0</v>
      </c>
      <c r="V86" s="15">
        <f t="shared" si="126"/>
        <v>0</v>
      </c>
      <c r="W86" s="14"/>
      <c r="X86" s="15">
        <f t="shared" si="94"/>
        <v>0</v>
      </c>
      <c r="Y86" s="105">
        <v>0.4</v>
      </c>
      <c r="Z86" s="106"/>
      <c r="AA86" s="15">
        <f t="shared" si="95"/>
        <v>0</v>
      </c>
      <c r="AB86" s="15">
        <f t="shared" si="96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27">SUM(K81:K86)</f>
        <v>27283.399999999998</v>
      </c>
      <c r="L87" s="36">
        <f t="shared" si="127"/>
        <v>27283.399999999998</v>
      </c>
      <c r="M87" s="36">
        <f t="shared" si="127"/>
        <v>27283.399999999998</v>
      </c>
      <c r="N87" s="36">
        <f t="shared" si="127"/>
        <v>27283.399999999998</v>
      </c>
      <c r="O87" s="36">
        <f t="shared" si="127"/>
        <v>-4197.4461538461546</v>
      </c>
      <c r="P87" s="36">
        <f t="shared" si="127"/>
        <v>27283.399999999998</v>
      </c>
      <c r="Q87" s="36">
        <f t="shared" si="127"/>
        <v>27283.399999999998</v>
      </c>
      <c r="R87" s="36">
        <f t="shared" si="127"/>
        <v>27283.399999999998</v>
      </c>
      <c r="S87" s="36">
        <f t="shared" si="127"/>
        <v>27283.399999999998</v>
      </c>
      <c r="T87" s="36">
        <f t="shared" si="127"/>
        <v>27283.399999999998</v>
      </c>
      <c r="U87" s="36">
        <f t="shared" si="127"/>
        <v>27283.399999999998</v>
      </c>
      <c r="V87" s="36">
        <f t="shared" si="127"/>
        <v>295919.95384615386</v>
      </c>
      <c r="W87" s="14"/>
      <c r="X87" s="102">
        <f>SUM(X5:X86)</f>
        <v>3304000</v>
      </c>
      <c r="Y87" s="103"/>
      <c r="Z87" s="103"/>
      <c r="AA87" s="102">
        <f>SUM(AA5:AA86)</f>
        <v>1323000</v>
      </c>
      <c r="AB87" s="102">
        <f>SUM(AB5:AB86)</f>
        <v>-1024000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8">SUM(J90:J92)</f>
        <v>0</v>
      </c>
      <c r="K93" s="36">
        <f t="shared" si="128"/>
        <v>0</v>
      </c>
      <c r="L93" s="36">
        <f t="shared" si="128"/>
        <v>0</v>
      </c>
      <c r="M93" s="36">
        <f t="shared" si="128"/>
        <v>0</v>
      </c>
      <c r="N93" s="36">
        <f t="shared" si="128"/>
        <v>0</v>
      </c>
      <c r="O93" s="36">
        <f t="shared" si="128"/>
        <v>0</v>
      </c>
      <c r="P93" s="36">
        <f t="shared" si="128"/>
        <v>0</v>
      </c>
      <c r="Q93" s="36">
        <f t="shared" si="128"/>
        <v>0</v>
      </c>
      <c r="R93" s="36">
        <f t="shared" si="128"/>
        <v>0</v>
      </c>
      <c r="S93" s="36">
        <f t="shared" si="128"/>
        <v>0</v>
      </c>
      <c r="T93" s="36">
        <f t="shared" si="128"/>
        <v>0</v>
      </c>
      <c r="U93" s="36">
        <f t="shared" si="128"/>
        <v>0</v>
      </c>
      <c r="V93" s="49">
        <f t="shared" si="128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9">SUM(J96:J98)</f>
        <v>0</v>
      </c>
      <c r="K99" s="36">
        <f t="shared" si="129"/>
        <v>0</v>
      </c>
      <c r="L99" s="36">
        <f t="shared" si="129"/>
        <v>0</v>
      </c>
      <c r="M99" s="36">
        <f t="shared" si="129"/>
        <v>0</v>
      </c>
      <c r="N99" s="36">
        <f t="shared" si="129"/>
        <v>0</v>
      </c>
      <c r="O99" s="36">
        <f t="shared" si="129"/>
        <v>0</v>
      </c>
      <c r="P99" s="36">
        <f t="shared" si="129"/>
        <v>0</v>
      </c>
      <c r="Q99" s="36">
        <f t="shared" si="129"/>
        <v>0</v>
      </c>
      <c r="R99" s="36">
        <f t="shared" si="129"/>
        <v>0</v>
      </c>
      <c r="S99" s="36">
        <f t="shared" si="129"/>
        <v>0</v>
      </c>
      <c r="T99" s="36">
        <f t="shared" si="129"/>
        <v>0</v>
      </c>
      <c r="U99" s="36">
        <f t="shared" si="129"/>
        <v>0</v>
      </c>
      <c r="V99" s="49">
        <f t="shared" si="129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0">J16</f>
        <v>27283.399999999998</v>
      </c>
      <c r="K102" s="15">
        <f t="shared" si="130"/>
        <v>27283.399999999998</v>
      </c>
      <c r="L102" s="15">
        <f t="shared" si="130"/>
        <v>27283.399999999998</v>
      </c>
      <c r="M102" s="15">
        <f>M16</f>
        <v>27283.399999999998</v>
      </c>
      <c r="N102" s="15">
        <f t="shared" si="130"/>
        <v>27283.399999999998</v>
      </c>
      <c r="O102" s="15">
        <f t="shared" si="130"/>
        <v>-4197.4461538461546</v>
      </c>
      <c r="P102" s="15">
        <f t="shared" si="130"/>
        <v>27283.399999999998</v>
      </c>
      <c r="Q102" s="15">
        <f t="shared" si="130"/>
        <v>27283.399999999998</v>
      </c>
      <c r="R102" s="15">
        <f t="shared" si="130"/>
        <v>27283.399999999998</v>
      </c>
      <c r="S102" s="15">
        <f t="shared" si="130"/>
        <v>27283.399999999998</v>
      </c>
      <c r="T102" s="15">
        <f t="shared" si="130"/>
        <v>27283.399999999998</v>
      </c>
      <c r="U102" s="15">
        <f t="shared" si="130"/>
        <v>27283.399999999998</v>
      </c>
      <c r="V102" s="15">
        <f t="shared" ref="V102:V112" si="131">SUM(J102:U102)</f>
        <v>295919.95384615386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2">J31</f>
        <v>27283.399999999998</v>
      </c>
      <c r="K103" s="48">
        <f t="shared" si="132"/>
        <v>27283.399999999998</v>
      </c>
      <c r="L103" s="48">
        <f t="shared" si="132"/>
        <v>27283.399999999998</v>
      </c>
      <c r="M103" s="48">
        <f t="shared" si="132"/>
        <v>27283.399999999998</v>
      </c>
      <c r="N103" s="48">
        <f t="shared" si="132"/>
        <v>27283.399999999998</v>
      </c>
      <c r="O103" s="48">
        <f t="shared" si="132"/>
        <v>-4197.4461538461546</v>
      </c>
      <c r="P103" s="48">
        <f t="shared" si="132"/>
        <v>27283.399999999998</v>
      </c>
      <c r="Q103" s="48">
        <f t="shared" si="132"/>
        <v>27283.399999999998</v>
      </c>
      <c r="R103" s="48">
        <f t="shared" si="132"/>
        <v>27283.399999999998</v>
      </c>
      <c r="S103" s="48">
        <f t="shared" si="132"/>
        <v>27283.399999999998</v>
      </c>
      <c r="T103" s="48">
        <f t="shared" si="132"/>
        <v>27283.399999999998</v>
      </c>
      <c r="U103" s="48">
        <f t="shared" si="132"/>
        <v>27283.399999999998</v>
      </c>
      <c r="V103" s="15">
        <f t="shared" si="131"/>
        <v>295919.95384615386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3">K39</f>
        <v>0</v>
      </c>
      <c r="L104" s="48">
        <f t="shared" si="133"/>
        <v>0</v>
      </c>
      <c r="M104" s="48">
        <f t="shared" si="133"/>
        <v>0</v>
      </c>
      <c r="N104" s="48">
        <f t="shared" si="133"/>
        <v>0</v>
      </c>
      <c r="O104" s="48">
        <f t="shared" si="133"/>
        <v>0</v>
      </c>
      <c r="P104" s="48">
        <f t="shared" si="133"/>
        <v>0</v>
      </c>
      <c r="Q104" s="48">
        <f t="shared" si="133"/>
        <v>0</v>
      </c>
      <c r="R104" s="48">
        <f t="shared" si="133"/>
        <v>0</v>
      </c>
      <c r="S104" s="48">
        <f t="shared" si="133"/>
        <v>0</v>
      </c>
      <c r="T104" s="48">
        <f t="shared" si="133"/>
        <v>0</v>
      </c>
      <c r="U104" s="48">
        <f t="shared" si="133"/>
        <v>0</v>
      </c>
      <c r="V104" s="15">
        <f t="shared" si="131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34">K47</f>
        <v>27283.399999999998</v>
      </c>
      <c r="L105" s="48">
        <f t="shared" si="134"/>
        <v>27283.399999999998</v>
      </c>
      <c r="M105" s="48">
        <f t="shared" si="134"/>
        <v>27283.399999999998</v>
      </c>
      <c r="N105" s="48">
        <f t="shared" si="134"/>
        <v>27283.399999999998</v>
      </c>
      <c r="O105" s="48">
        <f t="shared" si="134"/>
        <v>-4197.4461538461546</v>
      </c>
      <c r="P105" s="48">
        <f t="shared" si="134"/>
        <v>27283.399999999998</v>
      </c>
      <c r="Q105" s="48">
        <f t="shared" si="134"/>
        <v>27283.399999999998</v>
      </c>
      <c r="R105" s="48">
        <f t="shared" si="134"/>
        <v>27283.399999999998</v>
      </c>
      <c r="S105" s="48">
        <f t="shared" si="134"/>
        <v>27283.399999999998</v>
      </c>
      <c r="T105" s="48">
        <f t="shared" si="134"/>
        <v>27283.399999999998</v>
      </c>
      <c r="U105" s="48">
        <f t="shared" si="134"/>
        <v>27283.399999999998</v>
      </c>
      <c r="V105" s="15">
        <f t="shared" si="131"/>
        <v>295919.95384615386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31"/>
        <v>106531.1833846154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35">K55</f>
        <v>47450</v>
      </c>
      <c r="L108" s="48">
        <f t="shared" si="135"/>
        <v>47450</v>
      </c>
      <c r="M108" s="48">
        <f t="shared" si="135"/>
        <v>47450</v>
      </c>
      <c r="N108" s="48">
        <f t="shared" si="135"/>
        <v>47450</v>
      </c>
      <c r="O108" s="48">
        <f t="shared" si="135"/>
        <v>-7300</v>
      </c>
      <c r="P108" s="48">
        <f t="shared" si="135"/>
        <v>47450</v>
      </c>
      <c r="Q108" s="48">
        <f t="shared" si="135"/>
        <v>47450</v>
      </c>
      <c r="R108" s="48">
        <f t="shared" si="135"/>
        <v>47450</v>
      </c>
      <c r="S108" s="48">
        <f t="shared" si="135"/>
        <v>47450</v>
      </c>
      <c r="T108" s="48">
        <f t="shared" si="135"/>
        <v>47450</v>
      </c>
      <c r="U108" s="48">
        <f t="shared" si="135"/>
        <v>47450</v>
      </c>
      <c r="V108" s="55">
        <f t="shared" si="131"/>
        <v>514650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36">K63</f>
        <v>27283.399999999998</v>
      </c>
      <c r="L109" s="48">
        <f t="shared" si="136"/>
        <v>27283.399999999998</v>
      </c>
      <c r="M109" s="48">
        <f t="shared" si="136"/>
        <v>27283.399999999998</v>
      </c>
      <c r="N109" s="48">
        <f t="shared" si="136"/>
        <v>27283.399999999998</v>
      </c>
      <c r="O109" s="48">
        <f t="shared" si="136"/>
        <v>-4197.4461538461546</v>
      </c>
      <c r="P109" s="48">
        <f t="shared" si="136"/>
        <v>27283.399999999998</v>
      </c>
      <c r="Q109" s="48">
        <f t="shared" si="136"/>
        <v>27283.399999999998</v>
      </c>
      <c r="R109" s="48">
        <f t="shared" si="136"/>
        <v>27283.399999999998</v>
      </c>
      <c r="S109" s="48">
        <f t="shared" si="136"/>
        <v>27283.399999999998</v>
      </c>
      <c r="T109" s="48">
        <f t="shared" si="136"/>
        <v>27283.399999999998</v>
      </c>
      <c r="U109" s="48">
        <f t="shared" si="136"/>
        <v>27283.399999999998</v>
      </c>
      <c r="V109" s="55">
        <f t="shared" si="131"/>
        <v>295919.95384615386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37">K71</f>
        <v>27283.399999999998</v>
      </c>
      <c r="L110" s="55">
        <f t="shared" si="137"/>
        <v>27283.399999999998</v>
      </c>
      <c r="M110" s="55">
        <f t="shared" si="137"/>
        <v>27283.399999999998</v>
      </c>
      <c r="N110" s="55">
        <f t="shared" si="137"/>
        <v>27283.399999999998</v>
      </c>
      <c r="O110" s="55">
        <f t="shared" si="137"/>
        <v>-4197.4461538461546</v>
      </c>
      <c r="P110" s="55">
        <f t="shared" si="137"/>
        <v>27283.399999999998</v>
      </c>
      <c r="Q110" s="55">
        <f t="shared" si="137"/>
        <v>27283.399999999998</v>
      </c>
      <c r="R110" s="55">
        <f t="shared" si="137"/>
        <v>27283.399999999998</v>
      </c>
      <c r="S110" s="55">
        <f t="shared" si="137"/>
        <v>27283.399999999998</v>
      </c>
      <c r="T110" s="55">
        <f t="shared" si="137"/>
        <v>27283.399999999998</v>
      </c>
      <c r="U110" s="55">
        <f t="shared" si="137"/>
        <v>27283.399999999998</v>
      </c>
      <c r="V110" s="55">
        <f t="shared" si="131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8">K79</f>
        <v>0</v>
      </c>
      <c r="L111" s="55">
        <f t="shared" si="138"/>
        <v>0</v>
      </c>
      <c r="M111" s="55">
        <f t="shared" si="138"/>
        <v>0</v>
      </c>
      <c r="N111" s="55">
        <f t="shared" si="138"/>
        <v>0</v>
      </c>
      <c r="O111" s="55">
        <f t="shared" si="138"/>
        <v>0</v>
      </c>
      <c r="P111" s="55">
        <f t="shared" si="138"/>
        <v>0</v>
      </c>
      <c r="Q111" s="55">
        <f t="shared" si="138"/>
        <v>0</v>
      </c>
      <c r="R111" s="55">
        <f t="shared" si="138"/>
        <v>0</v>
      </c>
      <c r="S111" s="55">
        <f t="shared" si="138"/>
        <v>0</v>
      </c>
      <c r="T111" s="55">
        <f t="shared" si="138"/>
        <v>0</v>
      </c>
      <c r="U111" s="55">
        <f t="shared" si="138"/>
        <v>0</v>
      </c>
      <c r="V111" s="55">
        <f t="shared" si="138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39">K87</f>
        <v>27283.399999999998</v>
      </c>
      <c r="L112" s="55">
        <f t="shared" si="139"/>
        <v>27283.399999999998</v>
      </c>
      <c r="M112" s="55">
        <f t="shared" si="139"/>
        <v>27283.399999999998</v>
      </c>
      <c r="N112" s="55">
        <f t="shared" si="139"/>
        <v>27283.399999999998</v>
      </c>
      <c r="O112" s="55">
        <f t="shared" si="139"/>
        <v>-4197.4461538461546</v>
      </c>
      <c r="P112" s="55">
        <f t="shared" si="139"/>
        <v>27283.399999999998</v>
      </c>
      <c r="Q112" s="55">
        <f t="shared" si="139"/>
        <v>27283.399999999998</v>
      </c>
      <c r="R112" s="55">
        <f t="shared" si="139"/>
        <v>27283.399999999998</v>
      </c>
      <c r="S112" s="55">
        <f t="shared" si="139"/>
        <v>27283.399999999998</v>
      </c>
      <c r="T112" s="55">
        <f t="shared" si="139"/>
        <v>27283.399999999998</v>
      </c>
      <c r="U112" s="55">
        <f t="shared" si="139"/>
        <v>27283.399999999998</v>
      </c>
      <c r="V112" s="55">
        <f t="shared" si="131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0">J93</f>
        <v>0</v>
      </c>
      <c r="K122" s="59">
        <f t="shared" si="140"/>
        <v>0</v>
      </c>
      <c r="L122" s="59">
        <f t="shared" si="140"/>
        <v>0</v>
      </c>
      <c r="M122" s="59">
        <f t="shared" si="140"/>
        <v>0</v>
      </c>
      <c r="N122" s="59">
        <f t="shared" si="140"/>
        <v>0</v>
      </c>
      <c r="O122" s="59">
        <f t="shared" si="140"/>
        <v>0</v>
      </c>
      <c r="P122" s="59">
        <f t="shared" si="140"/>
        <v>0</v>
      </c>
      <c r="Q122" s="59">
        <f t="shared" si="140"/>
        <v>0</v>
      </c>
      <c r="R122" s="59">
        <f t="shared" si="140"/>
        <v>0</v>
      </c>
      <c r="S122" s="59">
        <f t="shared" si="140"/>
        <v>0</v>
      </c>
      <c r="T122" s="59">
        <f t="shared" si="140"/>
        <v>0</v>
      </c>
      <c r="U122" s="59">
        <f t="shared" si="14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1">J99</f>
        <v>0</v>
      </c>
      <c r="K124" s="59">
        <f t="shared" si="141"/>
        <v>0</v>
      </c>
      <c r="L124" s="59">
        <f t="shared" si="141"/>
        <v>0</v>
      </c>
      <c r="M124" s="59">
        <f t="shared" si="141"/>
        <v>0</v>
      </c>
      <c r="N124" s="59">
        <f t="shared" si="141"/>
        <v>0</v>
      </c>
      <c r="O124" s="59">
        <f t="shared" si="141"/>
        <v>0</v>
      </c>
      <c r="P124" s="59">
        <f t="shared" si="141"/>
        <v>0</v>
      </c>
      <c r="Q124" s="59">
        <f t="shared" si="141"/>
        <v>0</v>
      </c>
      <c r="R124" s="59">
        <f t="shared" si="141"/>
        <v>0</v>
      </c>
      <c r="S124" s="59">
        <f t="shared" si="141"/>
        <v>0</v>
      </c>
      <c r="T124" s="59">
        <f t="shared" si="141"/>
        <v>0</v>
      </c>
      <c r="U124" s="59">
        <f t="shared" si="14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2">SUM(J102:J126)</f>
        <v>301297.81182246667</v>
      </c>
      <c r="K127" s="27">
        <f t="shared" si="142"/>
        <v>301297.81182246667</v>
      </c>
      <c r="L127" s="27">
        <f t="shared" si="142"/>
        <v>301297.81182246667</v>
      </c>
      <c r="M127" s="27">
        <f t="shared" si="142"/>
        <v>301297.81182246667</v>
      </c>
      <c r="N127" s="27">
        <f t="shared" si="142"/>
        <v>301297.81182246667</v>
      </c>
      <c r="O127" s="27">
        <f t="shared" si="142"/>
        <v>-10048.325679071811</v>
      </c>
      <c r="P127" s="27">
        <f t="shared" si="142"/>
        <v>301297.81182246667</v>
      </c>
      <c r="Q127" s="27">
        <f t="shared" si="142"/>
        <v>301297.81182246667</v>
      </c>
      <c r="R127" s="27">
        <f t="shared" si="142"/>
        <v>301297.81182246667</v>
      </c>
      <c r="S127" s="27">
        <f t="shared" si="142"/>
        <v>301297.81182246667</v>
      </c>
      <c r="T127" s="27">
        <f t="shared" si="142"/>
        <v>301297.81182246667</v>
      </c>
      <c r="U127" s="27">
        <f t="shared" si="142"/>
        <v>301297.81182246667</v>
      </c>
      <c r="V127" s="27">
        <f t="shared" si="142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43">K128+L127</f>
        <v>903893.43546740001</v>
      </c>
      <c r="M128" s="15">
        <f t="shared" si="143"/>
        <v>1205191.2472898667</v>
      </c>
      <c r="N128" s="15">
        <f t="shared" si="143"/>
        <v>1506489.0591123332</v>
      </c>
      <c r="O128" s="15">
        <f t="shared" si="143"/>
        <v>1496440.7334332615</v>
      </c>
      <c r="P128" s="15">
        <f t="shared" si="143"/>
        <v>1797738.5452557281</v>
      </c>
      <c r="Q128" s="15">
        <f t="shared" si="143"/>
        <v>2099036.3570781946</v>
      </c>
      <c r="R128" s="15">
        <f t="shared" si="143"/>
        <v>2400334.1689006612</v>
      </c>
      <c r="S128" s="15">
        <f t="shared" si="143"/>
        <v>2701631.9807231277</v>
      </c>
      <c r="T128" s="15">
        <f t="shared" si="143"/>
        <v>3002929.7925455943</v>
      </c>
      <c r="U128" s="15">
        <f t="shared" si="143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9124</v>
      </c>
      <c r="B132" s="90"/>
      <c r="C132" s="90" t="s">
        <v>115</v>
      </c>
      <c r="D132" s="90"/>
      <c r="E132" s="90"/>
      <c r="F132" s="90"/>
      <c r="G132" s="90"/>
      <c r="H132" s="90"/>
      <c r="I132" s="91"/>
      <c r="J132" s="92">
        <f>ROUND(J127,-$F$131)</f>
        <v>301000</v>
      </c>
      <c r="K132" s="92">
        <f t="shared" ref="K132:U132" si="144">ROUND(K127,-$F$131)</f>
        <v>301000</v>
      </c>
      <c r="L132" s="92">
        <f t="shared" si="144"/>
        <v>301000</v>
      </c>
      <c r="M132" s="92">
        <f t="shared" si="144"/>
        <v>301000</v>
      </c>
      <c r="N132" s="92">
        <f t="shared" si="144"/>
        <v>301000</v>
      </c>
      <c r="O132" s="92">
        <f t="shared" si="144"/>
        <v>-10000</v>
      </c>
      <c r="P132" s="92">
        <f t="shared" si="144"/>
        <v>301000</v>
      </c>
      <c r="Q132" s="92">
        <f t="shared" si="144"/>
        <v>301000</v>
      </c>
      <c r="R132" s="92">
        <f t="shared" si="144"/>
        <v>301000</v>
      </c>
      <c r="S132" s="92">
        <f t="shared" si="144"/>
        <v>301000</v>
      </c>
      <c r="T132" s="92">
        <f t="shared" si="144"/>
        <v>301000</v>
      </c>
      <c r="U132" s="92">
        <f t="shared" si="144"/>
        <v>301000</v>
      </c>
      <c r="V132" s="93">
        <f>SUM(J132:U132)</f>
        <v>3301000</v>
      </c>
    </row>
    <row r="133" spans="1:23" x14ac:dyDescent="0.2">
      <c r="A133" s="95"/>
      <c r="B133" s="96"/>
      <c r="C133" s="96"/>
      <c r="D133" s="96"/>
      <c r="E133" s="96"/>
      <c r="F133" s="96"/>
      <c r="G133" s="96"/>
      <c r="H133" s="96"/>
      <c r="I133" s="100" t="s">
        <v>116</v>
      </c>
      <c r="J133" s="93">
        <f t="shared" ref="J133:V133" si="145">SUM(J132:J132)</f>
        <v>301000</v>
      </c>
      <c r="K133" s="93">
        <f t="shared" si="145"/>
        <v>301000</v>
      </c>
      <c r="L133" s="93">
        <f t="shared" si="145"/>
        <v>301000</v>
      </c>
      <c r="M133" s="93">
        <f t="shared" si="145"/>
        <v>301000</v>
      </c>
      <c r="N133" s="93">
        <f t="shared" si="145"/>
        <v>301000</v>
      </c>
      <c r="O133" s="93">
        <f t="shared" si="145"/>
        <v>-10000</v>
      </c>
      <c r="P133" s="93">
        <f t="shared" si="145"/>
        <v>301000</v>
      </c>
      <c r="Q133" s="93">
        <f t="shared" si="145"/>
        <v>301000</v>
      </c>
      <c r="R133" s="93">
        <f t="shared" si="145"/>
        <v>301000</v>
      </c>
      <c r="S133" s="93">
        <f t="shared" si="145"/>
        <v>301000</v>
      </c>
      <c r="T133" s="93">
        <f t="shared" si="145"/>
        <v>301000</v>
      </c>
      <c r="U133" s="93">
        <f t="shared" si="145"/>
        <v>301000</v>
      </c>
      <c r="V133" s="93">
        <f t="shared" si="145"/>
        <v>3301000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89">
        <v>9111</v>
      </c>
      <c r="B135" s="90"/>
      <c r="C135" s="90" t="s">
        <v>106</v>
      </c>
      <c r="D135" s="90"/>
      <c r="E135" s="97"/>
      <c r="F135" s="90"/>
      <c r="G135" s="90"/>
      <c r="H135" s="90"/>
      <c r="I135" s="90"/>
      <c r="J135" s="92">
        <f t="shared" ref="J135:K135" si="146">ROUND($V$135*(J133/$V$133),-$F$131)</f>
        <v>121000</v>
      </c>
      <c r="K135" s="92">
        <f t="shared" si="146"/>
        <v>121000</v>
      </c>
      <c r="L135" s="92">
        <f t="shared" ref="L135:U135" si="147">ROUND($V$135*(L133/$V$133),-$F$131)</f>
        <v>121000</v>
      </c>
      <c r="M135" s="92">
        <f t="shared" si="147"/>
        <v>121000</v>
      </c>
      <c r="N135" s="92">
        <f t="shared" si="147"/>
        <v>121000</v>
      </c>
      <c r="O135" s="92">
        <f t="shared" si="147"/>
        <v>-4000</v>
      </c>
      <c r="P135" s="92">
        <f t="shared" si="147"/>
        <v>121000</v>
      </c>
      <c r="Q135" s="92">
        <f t="shared" si="147"/>
        <v>121000</v>
      </c>
      <c r="R135" s="92">
        <f t="shared" si="147"/>
        <v>121000</v>
      </c>
      <c r="S135" s="92">
        <f t="shared" si="147"/>
        <v>121000</v>
      </c>
      <c r="T135" s="92">
        <f t="shared" si="147"/>
        <v>121000</v>
      </c>
      <c r="U135" s="92">
        <f t="shared" si="147"/>
        <v>121000</v>
      </c>
      <c r="V135" s="93">
        <f>AA87</f>
        <v>1323000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89">
        <v>9052</v>
      </c>
      <c r="B136" s="90"/>
      <c r="C136" s="90" t="s">
        <v>107</v>
      </c>
      <c r="D136" s="90"/>
      <c r="E136" s="97"/>
      <c r="F136" s="90"/>
      <c r="G136" s="90"/>
      <c r="H136" s="90"/>
      <c r="I136" s="90"/>
      <c r="J136" s="92">
        <f t="shared" ref="J136:K136" si="148">ROUND($V$136*(J133/$V$133),-$F$131)</f>
        <v>-93000</v>
      </c>
      <c r="K136" s="92">
        <f t="shared" si="148"/>
        <v>-93000</v>
      </c>
      <c r="L136" s="92">
        <f t="shared" ref="L136:U136" si="149">ROUND($V$136*(L133/$V$133),-$F$131)</f>
        <v>-93000</v>
      </c>
      <c r="M136" s="92">
        <f t="shared" si="149"/>
        <v>-93000</v>
      </c>
      <c r="N136" s="92">
        <f t="shared" si="149"/>
        <v>-93000</v>
      </c>
      <c r="O136" s="92">
        <f t="shared" si="149"/>
        <v>3000</v>
      </c>
      <c r="P136" s="92">
        <f t="shared" si="149"/>
        <v>-93000</v>
      </c>
      <c r="Q136" s="92">
        <f t="shared" si="149"/>
        <v>-93000</v>
      </c>
      <c r="R136" s="92">
        <f t="shared" si="149"/>
        <v>-93000</v>
      </c>
      <c r="S136" s="92">
        <f t="shared" si="149"/>
        <v>-93000</v>
      </c>
      <c r="T136" s="92">
        <f t="shared" si="149"/>
        <v>-93000</v>
      </c>
      <c r="U136" s="92">
        <f t="shared" si="149"/>
        <v>-93000</v>
      </c>
      <c r="V136" s="93">
        <f>AB87</f>
        <v>-1024000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95"/>
      <c r="B137" s="96"/>
      <c r="C137" s="96"/>
      <c r="D137" s="96"/>
      <c r="E137" s="98"/>
      <c r="F137" s="96"/>
      <c r="G137" s="96"/>
      <c r="H137" s="96"/>
      <c r="I137" s="99" t="s">
        <v>108</v>
      </c>
      <c r="J137" s="93">
        <f t="shared" ref="J137:K137" si="150">SUM(J135:J136)</f>
        <v>28000</v>
      </c>
      <c r="K137" s="93">
        <f t="shared" si="150"/>
        <v>28000</v>
      </c>
      <c r="L137" s="93">
        <f>SUM(L135:L136)</f>
        <v>28000</v>
      </c>
      <c r="M137" s="93">
        <f t="shared" ref="M137:U137" si="151">SUM(M135:M136)</f>
        <v>28000</v>
      </c>
      <c r="N137" s="93">
        <f t="shared" si="151"/>
        <v>28000</v>
      </c>
      <c r="O137" s="93">
        <f t="shared" si="151"/>
        <v>-1000</v>
      </c>
      <c r="P137" s="93">
        <f t="shared" si="151"/>
        <v>28000</v>
      </c>
      <c r="Q137" s="93">
        <f t="shared" si="151"/>
        <v>28000</v>
      </c>
      <c r="R137" s="93">
        <f t="shared" si="151"/>
        <v>28000</v>
      </c>
      <c r="S137" s="93">
        <f t="shared" si="151"/>
        <v>28000</v>
      </c>
      <c r="T137" s="93">
        <f t="shared" si="151"/>
        <v>28000</v>
      </c>
      <c r="U137" s="93">
        <f t="shared" si="151"/>
        <v>28000</v>
      </c>
      <c r="V137" s="93">
        <f>SUM(V135:V136)</f>
        <v>299000</v>
      </c>
    </row>
  </sheetData>
  <mergeCells count="6">
    <mergeCell ref="AB1:AB2"/>
    <mergeCell ref="T1:V1"/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O119 J124:K1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70" workbookViewId="0">
      <selection activeCell="H54" sqref="H54"/>
    </sheetView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8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8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8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8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8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1265</v>
      </c>
    </row>
    <row r="6" spans="1:8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8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8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8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8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50" t="s">
        <v>81</v>
      </c>
    </row>
    <row r="11" spans="1:8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8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8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8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8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8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23825</v>
      </c>
      <c r="C21" s="63"/>
      <c r="D21" s="64">
        <v>19</v>
      </c>
      <c r="E21" s="65">
        <f t="shared" si="0"/>
        <v>23825</v>
      </c>
    </row>
    <row r="22" spans="1:5" x14ac:dyDescent="0.2">
      <c r="A22" s="52">
        <v>20</v>
      </c>
      <c r="B22" s="65">
        <v>24116.699999999997</v>
      </c>
      <c r="C22" s="63"/>
      <c r="D22" s="64">
        <v>20</v>
      </c>
      <c r="E22" s="65">
        <f t="shared" si="0"/>
        <v>24116.699999999997</v>
      </c>
    </row>
    <row r="23" spans="1:5" x14ac:dyDescent="0.2">
      <c r="A23" s="52">
        <v>21</v>
      </c>
      <c r="B23" s="65">
        <v>24416.699999999997</v>
      </c>
      <c r="C23" s="63"/>
      <c r="D23" s="64">
        <v>21</v>
      </c>
      <c r="E23" s="65">
        <f t="shared" si="0"/>
        <v>24416.699999999997</v>
      </c>
    </row>
    <row r="24" spans="1:5" x14ac:dyDescent="0.2">
      <c r="A24" s="52">
        <v>22</v>
      </c>
      <c r="B24" s="65">
        <v>24716.699999999997</v>
      </c>
      <c r="C24" s="63"/>
      <c r="D24" s="64">
        <v>22</v>
      </c>
      <c r="E24" s="65">
        <f t="shared" si="0"/>
        <v>24716.699999999997</v>
      </c>
    </row>
    <row r="25" spans="1:5" x14ac:dyDescent="0.2">
      <c r="A25" s="52">
        <v>23</v>
      </c>
      <c r="B25" s="65">
        <v>25025</v>
      </c>
      <c r="C25" s="63"/>
      <c r="D25" s="64">
        <v>23</v>
      </c>
      <c r="E25" s="65">
        <f t="shared" si="0"/>
        <v>25025</v>
      </c>
    </row>
    <row r="26" spans="1:5" x14ac:dyDescent="0.2">
      <c r="A26" s="52">
        <v>24</v>
      </c>
      <c r="B26" s="65">
        <v>25350</v>
      </c>
      <c r="C26" s="63"/>
      <c r="D26" s="64">
        <v>24</v>
      </c>
      <c r="E26" s="65">
        <f t="shared" si="0"/>
        <v>25350</v>
      </c>
    </row>
    <row r="27" spans="1:5" x14ac:dyDescent="0.2">
      <c r="A27" s="52">
        <v>25</v>
      </c>
      <c r="B27" s="65">
        <v>25683.399999999998</v>
      </c>
      <c r="C27" s="63"/>
      <c r="D27" s="64">
        <v>25</v>
      </c>
      <c r="E27" s="65">
        <f t="shared" si="0"/>
        <v>25683.399999999998</v>
      </c>
    </row>
    <row r="28" spans="1:5" x14ac:dyDescent="0.2">
      <c r="A28" s="52">
        <v>26</v>
      </c>
      <c r="B28" s="65">
        <v>26025</v>
      </c>
      <c r="C28" s="63"/>
      <c r="D28" s="64">
        <v>26</v>
      </c>
      <c r="E28" s="65">
        <f t="shared" si="0"/>
        <v>26025</v>
      </c>
    </row>
    <row r="29" spans="1:5" x14ac:dyDescent="0.2">
      <c r="A29" s="52">
        <v>27</v>
      </c>
      <c r="B29" s="65">
        <v>26341.699999999997</v>
      </c>
      <c r="C29" s="63"/>
      <c r="D29" s="64">
        <v>27</v>
      </c>
      <c r="E29" s="65">
        <f t="shared" si="0"/>
        <v>26341.699999999997</v>
      </c>
    </row>
    <row r="30" spans="1:5" x14ac:dyDescent="0.2">
      <c r="A30" s="52">
        <v>28</v>
      </c>
      <c r="B30" s="65">
        <v>26658.399999999998</v>
      </c>
      <c r="C30" s="63"/>
      <c r="D30" s="64">
        <v>28</v>
      </c>
      <c r="E30" s="65">
        <f t="shared" si="0"/>
        <v>26658.399999999998</v>
      </c>
    </row>
    <row r="31" spans="1:5" x14ac:dyDescent="0.2">
      <c r="A31" s="52">
        <v>29</v>
      </c>
      <c r="B31" s="65">
        <v>26966.699999999997</v>
      </c>
      <c r="C31" s="63"/>
      <c r="D31" s="64">
        <v>29</v>
      </c>
      <c r="E31" s="65">
        <f t="shared" si="0"/>
        <v>26966.699999999997</v>
      </c>
    </row>
    <row r="32" spans="1:5" x14ac:dyDescent="0.2">
      <c r="A32" s="52">
        <v>30</v>
      </c>
      <c r="B32" s="65">
        <v>27283.399999999998</v>
      </c>
      <c r="C32" s="63"/>
      <c r="D32" s="64">
        <v>30</v>
      </c>
      <c r="E32" s="65">
        <f t="shared" si="0"/>
        <v>27283.399999999998</v>
      </c>
    </row>
    <row r="33" spans="1:5" x14ac:dyDescent="0.2">
      <c r="A33" s="52">
        <v>31</v>
      </c>
      <c r="B33" s="65">
        <v>27583.399999999998</v>
      </c>
      <c r="C33" s="63"/>
      <c r="D33" s="64">
        <v>31</v>
      </c>
      <c r="E33" s="65">
        <f t="shared" si="0"/>
        <v>27583.399999999998</v>
      </c>
    </row>
    <row r="34" spans="1:5" x14ac:dyDescent="0.2">
      <c r="A34" s="52">
        <v>32</v>
      </c>
      <c r="B34" s="65">
        <v>27908.399999999998</v>
      </c>
      <c r="C34" s="63"/>
      <c r="D34" s="64">
        <v>32</v>
      </c>
      <c r="E34" s="65">
        <f t="shared" si="0"/>
        <v>27908.399999999998</v>
      </c>
    </row>
    <row r="35" spans="1:5" x14ac:dyDescent="0.2">
      <c r="A35" s="52">
        <v>33</v>
      </c>
      <c r="B35" s="65">
        <v>28225</v>
      </c>
      <c r="C35" s="63"/>
      <c r="D35" s="64">
        <v>33</v>
      </c>
      <c r="E35" s="65">
        <f t="shared" si="0"/>
        <v>28225</v>
      </c>
    </row>
    <row r="36" spans="1:5" x14ac:dyDescent="0.2">
      <c r="A36" s="52">
        <v>34</v>
      </c>
      <c r="B36" s="65">
        <v>28558.399999999998</v>
      </c>
      <c r="C36" s="63"/>
      <c r="D36" s="64">
        <v>34</v>
      </c>
      <c r="E36" s="65">
        <f t="shared" si="0"/>
        <v>28558.399999999998</v>
      </c>
    </row>
    <row r="37" spans="1:5" x14ac:dyDescent="0.2">
      <c r="A37" s="52">
        <v>35</v>
      </c>
      <c r="B37" s="65">
        <v>28891.699999999997</v>
      </c>
      <c r="C37" s="63"/>
      <c r="D37" s="64">
        <v>35</v>
      </c>
      <c r="E37" s="65">
        <f t="shared" si="0"/>
        <v>28891.699999999997</v>
      </c>
    </row>
    <row r="38" spans="1:5" x14ac:dyDescent="0.2">
      <c r="A38" s="52">
        <v>36</v>
      </c>
      <c r="B38" s="65">
        <v>29241.699999999997</v>
      </c>
      <c r="C38" s="63"/>
      <c r="D38" s="64">
        <v>36</v>
      </c>
      <c r="E38" s="65">
        <f t="shared" si="0"/>
        <v>29241.699999999997</v>
      </c>
    </row>
    <row r="39" spans="1:5" x14ac:dyDescent="0.2">
      <c r="A39" s="52">
        <v>37</v>
      </c>
      <c r="B39" s="65">
        <v>29616.699999999997</v>
      </c>
      <c r="C39" s="63"/>
      <c r="D39" s="64">
        <v>37</v>
      </c>
      <c r="E39" s="65">
        <f t="shared" si="0"/>
        <v>29616.699999999997</v>
      </c>
    </row>
    <row r="40" spans="1:5" x14ac:dyDescent="0.2">
      <c r="A40" s="52">
        <v>38</v>
      </c>
      <c r="B40" s="65">
        <v>30000</v>
      </c>
      <c r="C40" s="63"/>
      <c r="D40" s="64">
        <v>38</v>
      </c>
      <c r="E40" s="65">
        <f t="shared" si="0"/>
        <v>30000</v>
      </c>
    </row>
    <row r="41" spans="1:5" x14ac:dyDescent="0.2">
      <c r="A41" s="52">
        <v>39</v>
      </c>
      <c r="B41" s="65">
        <v>30383.399999999998</v>
      </c>
      <c r="C41" s="63"/>
      <c r="D41" s="64">
        <v>39</v>
      </c>
      <c r="E41" s="65">
        <f t="shared" si="0"/>
        <v>30383.399999999998</v>
      </c>
    </row>
    <row r="42" spans="1:5" x14ac:dyDescent="0.2">
      <c r="A42" s="52">
        <v>40</v>
      </c>
      <c r="B42" s="65">
        <v>30791.699999999997</v>
      </c>
      <c r="C42" s="63"/>
      <c r="D42" s="64">
        <v>40</v>
      </c>
      <c r="E42" s="65">
        <f t="shared" si="0"/>
        <v>30791.699999999997</v>
      </c>
    </row>
    <row r="43" spans="1:5" x14ac:dyDescent="0.2">
      <c r="A43" s="52">
        <v>41</v>
      </c>
      <c r="B43" s="65">
        <v>31200</v>
      </c>
      <c r="C43" s="63"/>
      <c r="D43" s="64">
        <v>41</v>
      </c>
      <c r="E43" s="65">
        <f t="shared" si="0"/>
        <v>31200</v>
      </c>
    </row>
    <row r="44" spans="1:5" x14ac:dyDescent="0.2">
      <c r="A44" s="52">
        <v>42</v>
      </c>
      <c r="B44" s="65">
        <v>31666.699999999997</v>
      </c>
      <c r="C44" s="63"/>
      <c r="D44" s="64">
        <v>42</v>
      </c>
      <c r="E44" s="65">
        <f t="shared" si="0"/>
        <v>31666.699999999997</v>
      </c>
    </row>
    <row r="45" spans="1:5" x14ac:dyDescent="0.2">
      <c r="A45" s="52">
        <v>43</v>
      </c>
      <c r="B45" s="65">
        <v>32116.699999999997</v>
      </c>
      <c r="C45" s="63"/>
      <c r="D45" s="64">
        <v>43</v>
      </c>
      <c r="E45" s="65">
        <f t="shared" si="0"/>
        <v>32116.699999999997</v>
      </c>
    </row>
    <row r="46" spans="1:5" x14ac:dyDescent="0.2">
      <c r="A46" s="52">
        <v>44</v>
      </c>
      <c r="B46" s="65">
        <v>32608.399999999998</v>
      </c>
      <c r="C46" s="63"/>
      <c r="D46" s="64">
        <v>44</v>
      </c>
      <c r="E46" s="65">
        <f t="shared" si="0"/>
        <v>32608.399999999998</v>
      </c>
    </row>
    <row r="47" spans="1:5" x14ac:dyDescent="0.2">
      <c r="A47" s="52">
        <v>45</v>
      </c>
      <c r="B47" s="65">
        <v>33083.4</v>
      </c>
      <c r="C47" s="63"/>
      <c r="D47" s="64">
        <v>45</v>
      </c>
      <c r="E47" s="65">
        <f t="shared" si="0"/>
        <v>33083.4</v>
      </c>
    </row>
    <row r="48" spans="1:5" x14ac:dyDescent="0.2">
      <c r="A48" s="52">
        <v>46</v>
      </c>
      <c r="B48" s="65">
        <v>33583.4</v>
      </c>
      <c r="C48" s="63"/>
      <c r="D48" s="64">
        <v>46</v>
      </c>
      <c r="E48" s="65">
        <f t="shared" si="0"/>
        <v>33583.4</v>
      </c>
    </row>
    <row r="49" spans="1:5" x14ac:dyDescent="0.2">
      <c r="A49" s="52">
        <v>47</v>
      </c>
      <c r="B49" s="65">
        <v>34116.699999999997</v>
      </c>
      <c r="C49" s="63"/>
      <c r="D49" s="64">
        <v>47</v>
      </c>
      <c r="E49" s="65">
        <f t="shared" si="0"/>
        <v>34116.699999999997</v>
      </c>
    </row>
    <row r="50" spans="1:5" x14ac:dyDescent="0.2">
      <c r="A50" s="52">
        <v>48</v>
      </c>
      <c r="B50" s="65">
        <v>34658.400000000001</v>
      </c>
      <c r="C50" s="63"/>
      <c r="D50" s="64">
        <v>48</v>
      </c>
      <c r="E50" s="65">
        <f t="shared" si="0"/>
        <v>34658.400000000001</v>
      </c>
    </row>
    <row r="51" spans="1:5" x14ac:dyDescent="0.2">
      <c r="A51" s="52">
        <v>49</v>
      </c>
      <c r="B51" s="65">
        <v>35225</v>
      </c>
      <c r="C51" s="63"/>
      <c r="D51" s="64">
        <v>49</v>
      </c>
      <c r="E51" s="65">
        <f t="shared" si="0"/>
        <v>35225</v>
      </c>
    </row>
    <row r="52" spans="1:5" x14ac:dyDescent="0.2">
      <c r="A52" s="52">
        <v>50</v>
      </c>
      <c r="B52" s="65">
        <v>35783.4</v>
      </c>
      <c r="C52" s="63"/>
      <c r="D52" s="64">
        <v>50</v>
      </c>
      <c r="E52" s="65">
        <f t="shared" si="0"/>
        <v>35783.4</v>
      </c>
    </row>
    <row r="53" spans="1:5" x14ac:dyDescent="0.2">
      <c r="A53" s="52">
        <v>51</v>
      </c>
      <c r="B53" s="65">
        <v>36358.400000000001</v>
      </c>
      <c r="C53" s="63"/>
      <c r="D53" s="64">
        <v>51</v>
      </c>
      <c r="E53" s="65">
        <f t="shared" si="0"/>
        <v>36358.400000000001</v>
      </c>
    </row>
    <row r="54" spans="1:5" x14ac:dyDescent="0.2">
      <c r="A54" s="52">
        <v>52</v>
      </c>
      <c r="B54" s="65">
        <v>36966.699999999997</v>
      </c>
      <c r="C54" s="63"/>
      <c r="D54" s="64">
        <v>52</v>
      </c>
      <c r="E54" s="65">
        <f t="shared" si="0"/>
        <v>36966.699999999997</v>
      </c>
    </row>
    <row r="55" spans="1:5" x14ac:dyDescent="0.2">
      <c r="A55" s="52">
        <v>53</v>
      </c>
      <c r="B55" s="65">
        <v>37600</v>
      </c>
      <c r="C55" s="63"/>
      <c r="D55" s="64">
        <v>53</v>
      </c>
      <c r="E55" s="65">
        <f t="shared" si="0"/>
        <v>37600</v>
      </c>
    </row>
    <row r="56" spans="1:5" x14ac:dyDescent="0.2">
      <c r="A56" s="52">
        <v>54</v>
      </c>
      <c r="B56" s="65">
        <v>38208.400000000001</v>
      </c>
      <c r="C56" s="63"/>
      <c r="D56" s="64">
        <v>54</v>
      </c>
      <c r="E56" s="65">
        <f t="shared" si="0"/>
        <v>38208.400000000001</v>
      </c>
    </row>
    <row r="57" spans="1:5" x14ac:dyDescent="0.2">
      <c r="A57" s="52">
        <v>55</v>
      </c>
      <c r="B57" s="65">
        <v>38875</v>
      </c>
      <c r="C57" s="63"/>
      <c r="D57" s="64">
        <v>55</v>
      </c>
      <c r="E57" s="65">
        <f t="shared" si="0"/>
        <v>38875</v>
      </c>
    </row>
    <row r="58" spans="1:5" x14ac:dyDescent="0.2">
      <c r="A58" s="52">
        <v>56</v>
      </c>
      <c r="B58" s="65">
        <v>39516.699999999997</v>
      </c>
      <c r="C58" s="63"/>
      <c r="D58" s="64">
        <v>56</v>
      </c>
      <c r="E58" s="65">
        <f t="shared" si="0"/>
        <v>39516.699999999997</v>
      </c>
    </row>
    <row r="59" spans="1:5" x14ac:dyDescent="0.2">
      <c r="A59" s="52">
        <v>57</v>
      </c>
      <c r="B59" s="65">
        <v>40208.400000000001</v>
      </c>
      <c r="C59" s="63"/>
      <c r="D59" s="64">
        <v>57</v>
      </c>
      <c r="E59" s="65">
        <f t="shared" si="0"/>
        <v>40208.400000000001</v>
      </c>
    </row>
    <row r="60" spans="1:5" x14ac:dyDescent="0.2">
      <c r="A60" s="52">
        <v>58</v>
      </c>
      <c r="B60" s="65">
        <v>40925</v>
      </c>
      <c r="C60" s="63"/>
      <c r="D60" s="64">
        <v>58</v>
      </c>
      <c r="E60" s="65">
        <f t="shared" si="0"/>
        <v>40925</v>
      </c>
    </row>
    <row r="61" spans="1:5" x14ac:dyDescent="0.2">
      <c r="A61" s="52">
        <v>59</v>
      </c>
      <c r="B61" s="65">
        <v>41666.699999999997</v>
      </c>
      <c r="C61" s="63"/>
      <c r="D61" s="64">
        <v>59</v>
      </c>
      <c r="E61" s="65">
        <f t="shared" si="0"/>
        <v>41666.699999999997</v>
      </c>
    </row>
    <row r="62" spans="1:5" x14ac:dyDescent="0.2">
      <c r="A62" s="52">
        <v>60</v>
      </c>
      <c r="B62" s="65">
        <v>42400</v>
      </c>
      <c r="C62" s="63"/>
      <c r="D62" s="64">
        <v>60</v>
      </c>
      <c r="E62" s="65">
        <f t="shared" si="0"/>
        <v>42400</v>
      </c>
    </row>
    <row r="63" spans="1:5" x14ac:dyDescent="0.2">
      <c r="A63" s="52">
        <v>61</v>
      </c>
      <c r="B63" s="65">
        <v>43208.4</v>
      </c>
      <c r="C63" s="63"/>
      <c r="D63" s="64">
        <v>61</v>
      </c>
      <c r="E63" s="65">
        <f t="shared" si="0"/>
        <v>43208.4</v>
      </c>
    </row>
    <row r="64" spans="1:5" x14ac:dyDescent="0.2">
      <c r="A64" s="52">
        <v>62</v>
      </c>
      <c r="B64" s="65">
        <v>44041.7</v>
      </c>
      <c r="C64" s="63"/>
      <c r="D64" s="64">
        <v>62</v>
      </c>
      <c r="E64" s="65">
        <f t="shared" si="0"/>
        <v>44041.7</v>
      </c>
    </row>
    <row r="65" spans="1:5" x14ac:dyDescent="0.2">
      <c r="A65" s="52">
        <v>63</v>
      </c>
      <c r="B65" s="65">
        <v>44908.4</v>
      </c>
      <c r="C65" s="63"/>
      <c r="D65" s="64">
        <v>63</v>
      </c>
      <c r="E65" s="65">
        <f t="shared" si="0"/>
        <v>44908.4</v>
      </c>
    </row>
    <row r="66" spans="1:5" x14ac:dyDescent="0.2">
      <c r="A66" s="52">
        <v>64</v>
      </c>
      <c r="B66" s="65">
        <v>45758.400000000001</v>
      </c>
      <c r="C66" s="63"/>
      <c r="D66" s="64">
        <v>64</v>
      </c>
      <c r="E66" s="65">
        <f t="shared" si="0"/>
        <v>45758.400000000001</v>
      </c>
    </row>
    <row r="67" spans="1:5" x14ac:dyDescent="0.2">
      <c r="A67" s="52">
        <v>65</v>
      </c>
      <c r="B67" s="65">
        <v>46608.4</v>
      </c>
      <c r="C67" s="63"/>
      <c r="D67" s="64">
        <v>65</v>
      </c>
      <c r="E67" s="65">
        <f t="shared" si="0"/>
        <v>46608.4</v>
      </c>
    </row>
    <row r="68" spans="1:5" x14ac:dyDescent="0.2">
      <c r="A68" s="52">
        <v>66</v>
      </c>
      <c r="B68" s="65">
        <v>47450</v>
      </c>
      <c r="C68" s="63"/>
      <c r="D68" s="64">
        <v>66</v>
      </c>
      <c r="E68" s="65">
        <f t="shared" ref="E68:E103" si="1">B68*(1+$H$12)</f>
        <v>47450</v>
      </c>
    </row>
    <row r="69" spans="1:5" x14ac:dyDescent="0.2">
      <c r="A69" s="52">
        <v>67</v>
      </c>
      <c r="B69" s="65">
        <v>48333.4</v>
      </c>
      <c r="C69" s="63"/>
      <c r="D69" s="64">
        <v>67</v>
      </c>
      <c r="E69" s="65">
        <f t="shared" si="1"/>
        <v>48333.4</v>
      </c>
    </row>
    <row r="70" spans="1:5" x14ac:dyDescent="0.2">
      <c r="A70" s="52">
        <v>68</v>
      </c>
      <c r="B70" s="65">
        <v>49166.7</v>
      </c>
      <c r="C70" s="63"/>
      <c r="D70" s="64">
        <v>68</v>
      </c>
      <c r="E70" s="65">
        <f t="shared" si="1"/>
        <v>49166.7</v>
      </c>
    </row>
    <row r="71" spans="1:5" x14ac:dyDescent="0.2">
      <c r="A71" s="52">
        <v>69</v>
      </c>
      <c r="B71" s="65">
        <v>50116.7</v>
      </c>
      <c r="C71" s="63"/>
      <c r="D71" s="64">
        <v>69</v>
      </c>
      <c r="E71" s="65">
        <f t="shared" si="1"/>
        <v>50116.7</v>
      </c>
    </row>
    <row r="72" spans="1:5" x14ac:dyDescent="0.2">
      <c r="A72" s="52">
        <v>70</v>
      </c>
      <c r="B72" s="65">
        <v>51100</v>
      </c>
      <c r="C72" s="63"/>
      <c r="D72" s="64">
        <v>70</v>
      </c>
      <c r="E72" s="65">
        <f t="shared" si="1"/>
        <v>51100</v>
      </c>
    </row>
    <row r="73" spans="1:5" x14ac:dyDescent="0.2">
      <c r="A73" s="52">
        <v>71</v>
      </c>
      <c r="B73" s="65">
        <v>52325</v>
      </c>
      <c r="C73" s="63"/>
      <c r="D73" s="64">
        <v>71</v>
      </c>
      <c r="E73" s="65">
        <f t="shared" si="1"/>
        <v>52325</v>
      </c>
    </row>
    <row r="74" spans="1:5" x14ac:dyDescent="0.2">
      <c r="A74" s="52">
        <v>72</v>
      </c>
      <c r="B74" s="65">
        <v>53266.7</v>
      </c>
      <c r="C74" s="63"/>
      <c r="D74" s="64">
        <v>72</v>
      </c>
      <c r="E74" s="65">
        <f t="shared" si="1"/>
        <v>53266.7</v>
      </c>
    </row>
    <row r="75" spans="1:5" x14ac:dyDescent="0.2">
      <c r="A75" s="52">
        <v>73</v>
      </c>
      <c r="B75" s="65">
        <v>54208.4</v>
      </c>
      <c r="C75" s="63"/>
      <c r="D75" s="64">
        <v>73</v>
      </c>
      <c r="E75" s="65">
        <f t="shared" si="1"/>
        <v>54208.4</v>
      </c>
    </row>
    <row r="76" spans="1:5" x14ac:dyDescent="0.2">
      <c r="A76" s="52">
        <v>74</v>
      </c>
      <c r="B76" s="65">
        <v>55200</v>
      </c>
      <c r="C76" s="63"/>
      <c r="D76" s="64">
        <v>74</v>
      </c>
      <c r="E76" s="65">
        <f t="shared" si="1"/>
        <v>55200</v>
      </c>
    </row>
    <row r="77" spans="1:5" x14ac:dyDescent="0.2">
      <c r="A77" s="52">
        <v>75</v>
      </c>
      <c r="B77" s="65">
        <v>56266.7</v>
      </c>
      <c r="C77" s="63"/>
      <c r="D77" s="64">
        <v>75</v>
      </c>
      <c r="E77" s="65">
        <f t="shared" si="1"/>
        <v>56266.7</v>
      </c>
    </row>
    <row r="78" spans="1:5" x14ac:dyDescent="0.2">
      <c r="A78" s="52">
        <v>76</v>
      </c>
      <c r="B78" s="65">
        <v>57741.7</v>
      </c>
      <c r="C78" s="63"/>
      <c r="D78" s="64">
        <v>76</v>
      </c>
      <c r="E78" s="65">
        <f t="shared" si="1"/>
        <v>57741.7</v>
      </c>
    </row>
    <row r="79" spans="1:5" x14ac:dyDescent="0.2">
      <c r="A79" s="52">
        <v>77</v>
      </c>
      <c r="B79" s="65">
        <v>59175</v>
      </c>
      <c r="C79" s="63"/>
      <c r="D79" s="64">
        <v>77</v>
      </c>
      <c r="E79" s="65">
        <f t="shared" si="1"/>
        <v>59175</v>
      </c>
    </row>
    <row r="80" spans="1:5" x14ac:dyDescent="0.2">
      <c r="A80" s="52">
        <v>78</v>
      </c>
      <c r="B80" s="65">
        <v>61083.4</v>
      </c>
      <c r="C80" s="63"/>
      <c r="D80" s="64">
        <v>78</v>
      </c>
      <c r="E80" s="65">
        <f t="shared" si="1"/>
        <v>61083.4</v>
      </c>
    </row>
    <row r="81" spans="1:5" x14ac:dyDescent="0.2">
      <c r="A81" s="52">
        <v>79</v>
      </c>
      <c r="B81" s="65">
        <v>63016.7</v>
      </c>
      <c r="C81" s="63"/>
      <c r="D81" s="64">
        <v>79</v>
      </c>
      <c r="E81" s="65">
        <f t="shared" si="1"/>
        <v>63016.7</v>
      </c>
    </row>
    <row r="82" spans="1:5" x14ac:dyDescent="0.2">
      <c r="A82" s="52">
        <v>80</v>
      </c>
      <c r="B82" s="65">
        <v>64941.7</v>
      </c>
      <c r="C82" s="63"/>
      <c r="D82" s="64">
        <v>80</v>
      </c>
      <c r="E82" s="65">
        <f t="shared" si="1"/>
        <v>64941.7</v>
      </c>
    </row>
    <row r="83" spans="1:5" x14ac:dyDescent="0.2">
      <c r="A83" s="52">
        <v>81</v>
      </c>
      <c r="B83" s="65">
        <v>66841.700000000012</v>
      </c>
      <c r="C83" s="63"/>
      <c r="D83" s="64">
        <v>81</v>
      </c>
      <c r="E83" s="65">
        <f t="shared" si="1"/>
        <v>66841.700000000012</v>
      </c>
    </row>
    <row r="84" spans="1:5" x14ac:dyDescent="0.2">
      <c r="A84" s="52">
        <v>82</v>
      </c>
      <c r="B84" s="65">
        <v>68675</v>
      </c>
      <c r="C84" s="63"/>
      <c r="D84" s="64">
        <v>82</v>
      </c>
      <c r="E84" s="65">
        <f t="shared" si="1"/>
        <v>68675</v>
      </c>
    </row>
    <row r="85" spans="1:5" x14ac:dyDescent="0.2">
      <c r="A85" s="52">
        <v>83</v>
      </c>
      <c r="B85" s="65">
        <v>70500</v>
      </c>
      <c r="C85" s="63"/>
      <c r="D85" s="64">
        <v>83</v>
      </c>
      <c r="E85" s="65">
        <f t="shared" si="1"/>
        <v>70500</v>
      </c>
    </row>
    <row r="86" spans="1:5" x14ac:dyDescent="0.2">
      <c r="A86" s="52">
        <v>84</v>
      </c>
      <c r="B86" s="65">
        <v>72333.400000000009</v>
      </c>
      <c r="C86" s="63"/>
      <c r="D86" s="64">
        <v>84</v>
      </c>
      <c r="E86" s="65">
        <f t="shared" si="1"/>
        <v>72333.400000000009</v>
      </c>
    </row>
    <row r="87" spans="1:5" x14ac:dyDescent="0.2">
      <c r="A87" s="52">
        <v>85</v>
      </c>
      <c r="B87" s="65">
        <v>74633.400000000009</v>
      </c>
      <c r="C87" s="63"/>
      <c r="D87" s="64">
        <v>85</v>
      </c>
      <c r="E87" s="65">
        <f t="shared" si="1"/>
        <v>74633.400000000009</v>
      </c>
    </row>
    <row r="88" spans="1:5" x14ac:dyDescent="0.2">
      <c r="A88" s="52">
        <v>86</v>
      </c>
      <c r="B88" s="65">
        <v>76908.400000000009</v>
      </c>
      <c r="C88" s="63"/>
      <c r="D88" s="64">
        <v>86</v>
      </c>
      <c r="E88" s="65">
        <f t="shared" si="1"/>
        <v>76908.400000000009</v>
      </c>
    </row>
    <row r="89" spans="1:5" x14ac:dyDescent="0.2">
      <c r="A89" s="52">
        <v>87</v>
      </c>
      <c r="B89" s="65">
        <v>79216.700000000012</v>
      </c>
      <c r="C89" s="63"/>
      <c r="D89" s="64">
        <v>87</v>
      </c>
      <c r="E89" s="65">
        <f t="shared" si="1"/>
        <v>79216.700000000012</v>
      </c>
    </row>
    <row r="90" spans="1:5" x14ac:dyDescent="0.2">
      <c r="A90" s="52">
        <v>88</v>
      </c>
      <c r="B90" s="65">
        <v>81033.400000000009</v>
      </c>
      <c r="C90" s="63"/>
      <c r="D90" s="64">
        <v>88</v>
      </c>
      <c r="E90" s="65">
        <f t="shared" si="1"/>
        <v>81033.400000000009</v>
      </c>
    </row>
    <row r="91" spans="1:5" x14ac:dyDescent="0.2">
      <c r="A91" s="52">
        <v>89</v>
      </c>
      <c r="B91" s="65">
        <v>82866.700000000012</v>
      </c>
      <c r="C91" s="63"/>
      <c r="D91" s="64">
        <v>89</v>
      </c>
      <c r="E91" s="65">
        <f t="shared" si="1"/>
        <v>82866.700000000012</v>
      </c>
    </row>
    <row r="92" spans="1:5" x14ac:dyDescent="0.2">
      <c r="A92" s="52">
        <v>90</v>
      </c>
      <c r="B92" s="65">
        <v>84700</v>
      </c>
      <c r="C92" s="63"/>
      <c r="D92" s="64">
        <v>90</v>
      </c>
      <c r="E92" s="65">
        <f t="shared" si="1"/>
        <v>84700</v>
      </c>
    </row>
    <row r="93" spans="1:5" x14ac:dyDescent="0.2">
      <c r="A93" s="52">
        <v>91</v>
      </c>
      <c r="B93" s="65">
        <v>86541.700000000012</v>
      </c>
      <c r="C93" s="63"/>
      <c r="D93" s="64">
        <v>91</v>
      </c>
      <c r="E93" s="65">
        <f t="shared" si="1"/>
        <v>86541.700000000012</v>
      </c>
    </row>
    <row r="94" spans="1:5" x14ac:dyDescent="0.2">
      <c r="A94" s="52">
        <v>92</v>
      </c>
      <c r="B94" s="65">
        <v>88366.700000000012</v>
      </c>
      <c r="C94" s="63"/>
      <c r="D94" s="64">
        <v>92</v>
      </c>
      <c r="E94" s="65">
        <f t="shared" si="1"/>
        <v>88366.700000000012</v>
      </c>
    </row>
    <row r="95" spans="1:5" x14ac:dyDescent="0.2">
      <c r="A95" s="52">
        <v>93</v>
      </c>
      <c r="B95" s="65">
        <v>90191.700000000012</v>
      </c>
      <c r="C95" s="63"/>
      <c r="D95" s="64">
        <v>93</v>
      </c>
      <c r="E95" s="65">
        <f t="shared" si="1"/>
        <v>90191.700000000012</v>
      </c>
    </row>
    <row r="96" spans="1:5" x14ac:dyDescent="0.2">
      <c r="A96" s="52">
        <v>94</v>
      </c>
      <c r="B96" s="65">
        <v>92025</v>
      </c>
      <c r="C96" s="63"/>
      <c r="D96" s="64">
        <v>94</v>
      </c>
      <c r="E96" s="65">
        <f t="shared" si="1"/>
        <v>92025</v>
      </c>
    </row>
    <row r="97" spans="1:5" x14ac:dyDescent="0.2">
      <c r="A97" s="52">
        <v>95</v>
      </c>
      <c r="B97" s="65">
        <v>93866.700000000012</v>
      </c>
      <c r="C97" s="63"/>
      <c r="D97" s="64">
        <v>95</v>
      </c>
      <c r="E97" s="65">
        <f t="shared" si="1"/>
        <v>93866.700000000012</v>
      </c>
    </row>
    <row r="98" spans="1:5" x14ac:dyDescent="0.2">
      <c r="A98" s="52">
        <v>96</v>
      </c>
      <c r="B98" s="65">
        <v>95658.400000000009</v>
      </c>
      <c r="C98" s="63"/>
      <c r="D98" s="64">
        <v>96</v>
      </c>
      <c r="E98" s="65">
        <f t="shared" si="1"/>
        <v>95658.400000000009</v>
      </c>
    </row>
    <row r="99" spans="1:5" x14ac:dyDescent="0.2">
      <c r="A99" s="52">
        <v>97</v>
      </c>
      <c r="B99" s="65">
        <v>97450</v>
      </c>
      <c r="C99" s="63"/>
      <c r="D99" s="64">
        <v>97</v>
      </c>
      <c r="E99" s="65">
        <f t="shared" si="1"/>
        <v>97450</v>
      </c>
    </row>
    <row r="100" spans="1:5" x14ac:dyDescent="0.2">
      <c r="A100" s="52">
        <v>98</v>
      </c>
      <c r="B100" s="65">
        <v>99250</v>
      </c>
      <c r="C100" s="63"/>
      <c r="D100" s="64">
        <v>98</v>
      </c>
      <c r="E100" s="65">
        <f t="shared" si="1"/>
        <v>99250</v>
      </c>
    </row>
    <row r="101" spans="1:5" x14ac:dyDescent="0.2">
      <c r="A101" s="52">
        <v>99</v>
      </c>
      <c r="B101" s="65">
        <v>100966.70000000001</v>
      </c>
      <c r="C101" s="66"/>
      <c r="D101" s="64">
        <v>99</v>
      </c>
      <c r="E101" s="65">
        <f t="shared" si="1"/>
        <v>100966.70000000001</v>
      </c>
    </row>
    <row r="102" spans="1:5" x14ac:dyDescent="0.2">
      <c r="A102" s="52">
        <v>100</v>
      </c>
      <c r="B102" s="65">
        <v>102683.40000000001</v>
      </c>
      <c r="C102" s="66"/>
      <c r="D102" s="64">
        <v>100</v>
      </c>
      <c r="E102" s="65">
        <f t="shared" si="1"/>
        <v>102683.40000000001</v>
      </c>
    </row>
    <row r="103" spans="1:5" x14ac:dyDescent="0.2">
      <c r="A103" s="52">
        <v>101</v>
      </c>
      <c r="B103" s="65">
        <v>104400</v>
      </c>
      <c r="C103" s="66"/>
      <c r="D103" s="64">
        <v>101</v>
      </c>
      <c r="E103" s="65">
        <f t="shared" si="1"/>
        <v>104400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Samleprosjekt GL</vt:lpstr>
      <vt:lpstr>fastlønnsbudsjett OPPDRAG</vt:lpstr>
      <vt:lpstr>frikjøp OPPDRAG</vt:lpstr>
      <vt:lpstr>lønnstabell per mai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2014-11-04T13:43:09Z</dcterms:modified>
</cp:coreProperties>
</file>